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0" windowWidth="15120" windowHeight="5265" tabRatio="877"/>
  </bookViews>
  <sheets>
    <sheet name="Balance Sheet" sheetId="3" r:id="rId1"/>
    <sheet name="bS details" sheetId="102" state="hidden" r:id="rId2"/>
    <sheet name="Profit and Loss - Normal" sheetId="4" r:id="rId3"/>
    <sheet name="NOTES ALL" sheetId="67" r:id="rId4"/>
    <sheet name="note 2" sheetId="66" r:id="rId5"/>
    <sheet name="NOTE 7" sheetId="75" r:id="rId6"/>
    <sheet name="Related party trans" sheetId="92" state="hidden" r:id="rId7"/>
    <sheet name="grouping" sheetId="69" state="hidden" r:id="rId8"/>
    <sheet name="dep tax" sheetId="90" state="hidden" r:id="rId9"/>
    <sheet name="PROVISION FOR TAX" sheetId="97" state="hidden" r:id="rId10"/>
    <sheet name="computation " sheetId="99" state="hidden" r:id="rId11"/>
    <sheet name="Cash Flow" sheetId="101" r:id="rId12"/>
  </sheets>
  <externalReferences>
    <externalReference r:id="rId13"/>
    <externalReference r:id="rId14"/>
  </externalReferences>
  <definedNames>
    <definedName name="___INDEX_SHEET___ASAP_Utilities">#REF!</definedName>
    <definedName name="Contents">#REF!</definedName>
    <definedName name="_xlnm.Print_Area" localSheetId="0">'Balance Sheet'!$A$1:$I$64</definedName>
    <definedName name="_xlnm.Print_Titles" localSheetId="7">grouping!$1:$6</definedName>
    <definedName name="_xlnm.Print_Titles" localSheetId="3">'NOTES ALL'!$1:$2</definedName>
  </definedNames>
  <calcPr calcId="124519"/>
</workbook>
</file>

<file path=xl/calcChain.xml><?xml version="1.0" encoding="utf-8"?>
<calcChain xmlns="http://schemas.openxmlformats.org/spreadsheetml/2006/main">
  <c r="D36" i="67"/>
  <c r="G23" i="3" l="1"/>
  <c r="G45"/>
  <c r="D115" i="67"/>
  <c r="G48" i="3" s="1"/>
  <c r="G40"/>
  <c r="G39"/>
  <c r="G22"/>
  <c r="G21"/>
  <c r="E125" i="67"/>
  <c r="I21" i="4" l="1"/>
  <c r="I19"/>
  <c r="I23" s="1"/>
  <c r="I25" s="1"/>
  <c r="I29" s="1"/>
  <c r="I34" s="1"/>
  <c r="I44" s="1"/>
  <c r="I50" s="1"/>
  <c r="E43" i="102"/>
  <c r="F40"/>
  <c r="F34"/>
  <c r="F11"/>
  <c r="B44" i="101"/>
  <c r="B60" i="4"/>
  <c r="D60"/>
  <c r="B61"/>
  <c r="D61"/>
  <c r="B63"/>
  <c r="J118" i="75"/>
  <c r="D133" i="67" l="1"/>
  <c r="H98"/>
  <c r="D88"/>
  <c r="D125"/>
  <c r="E21" i="4" l="1"/>
  <c r="E19"/>
  <c r="E23" s="1"/>
  <c r="E25" l="1"/>
  <c r="E29" s="1"/>
  <c r="E34" s="1"/>
  <c r="D116" i="67"/>
  <c r="F48" i="102" s="1"/>
  <c r="C44" i="101"/>
  <c r="B11"/>
  <c r="A61" l="1"/>
  <c r="E44" i="4"/>
  <c r="D13" i="67" s="1"/>
  <c r="F118" i="75"/>
  <c r="I118" s="1"/>
  <c r="F119"/>
  <c r="K119"/>
  <c r="I119"/>
  <c r="J119" s="1"/>
  <c r="C11" i="101"/>
  <c r="D22" i="67"/>
  <c r="D30"/>
  <c r="F14" i="102" s="1"/>
  <c r="D38" i="67"/>
  <c r="F18" i="102" s="1"/>
  <c r="D58" i="67"/>
  <c r="D57"/>
  <c r="D68"/>
  <c r="F32" i="102" s="1"/>
  <c r="D77" i="67"/>
  <c r="D98"/>
  <c r="F42" i="102" s="1"/>
  <c r="D109" i="67"/>
  <c r="G46" i="3" s="1"/>
  <c r="D104" i="67"/>
  <c r="D86"/>
  <c r="D76"/>
  <c r="D73"/>
  <c r="D9"/>
  <c r="F36"/>
  <c r="F28"/>
  <c r="F95"/>
  <c r="F45" i="102" l="1"/>
  <c r="F54" s="1"/>
  <c r="B49" i="101"/>
  <c r="B9"/>
  <c r="B28" s="1"/>
  <c r="E48" i="4"/>
  <c r="E50" s="1"/>
  <c r="E22" i="67"/>
  <c r="F22"/>
  <c r="I21" i="3" s="1"/>
  <c r="F115" i="67"/>
  <c r="F77"/>
  <c r="I40" i="3" s="1"/>
  <c r="E77" i="67"/>
  <c r="F68"/>
  <c r="I39" i="3" s="1"/>
  <c r="E68" i="67"/>
  <c r="H39" i="3" s="1"/>
  <c r="E109" i="67"/>
  <c r="C49" i="101" s="1"/>
  <c r="B48" s="1"/>
  <c r="B50" s="1"/>
  <c r="H38" i="3"/>
  <c r="G38" s="1"/>
  <c r="F49" i="67"/>
  <c r="F51" s="1"/>
  <c r="C50" i="101" l="1"/>
  <c r="H40" i="3"/>
  <c r="I107" i="75"/>
  <c r="J40" i="3" l="1"/>
  <c r="F130" i="67"/>
  <c r="E58"/>
  <c r="E57" s="1"/>
  <c r="E133" l="1"/>
  <c r="F21" i="4" s="1"/>
  <c r="F133" i="67"/>
  <c r="G21" i="4" s="1"/>
  <c r="E10" i="67"/>
  <c r="D10" s="1"/>
  <c r="F13"/>
  <c r="F15" s="1"/>
  <c r="F17" s="1"/>
  <c r="G20" i="4"/>
  <c r="F116" i="67" l="1"/>
  <c r="I48" i="3" s="1"/>
  <c r="E116" i="67"/>
  <c r="H48" i="3" s="1"/>
  <c r="I15"/>
  <c r="I9"/>
  <c r="F125" i="67"/>
  <c r="G19" i="4" s="1"/>
  <c r="G23" s="1"/>
  <c r="G25" s="1"/>
  <c r="F109" i="67"/>
  <c r="I46" i="3" s="1"/>
  <c r="F38" i="67" l="1"/>
  <c r="I23" i="3" s="1"/>
  <c r="E38" i="67"/>
  <c r="H23" i="3" s="1"/>
  <c r="H21"/>
  <c r="G10" i="4" l="1"/>
  <c r="F98" i="67"/>
  <c r="I45" i="3" s="1"/>
  <c r="F88" i="67"/>
  <c r="I44" i="3" s="1"/>
  <c r="F30" i="67"/>
  <c r="I22" i="3" s="1"/>
  <c r="F13" i="90" l="1"/>
  <c r="G13" s="1"/>
  <c r="H9"/>
  <c r="G9"/>
  <c r="F9"/>
  <c r="E9"/>
  <c r="I8"/>
  <c r="J8" s="1"/>
  <c r="I7"/>
  <c r="A1"/>
  <c r="J7" l="1"/>
  <c r="J9" s="1"/>
  <c r="D9" i="97"/>
  <c r="I9" i="90"/>
  <c r="E107" i="75" l="1"/>
  <c r="J107" s="1"/>
  <c r="B108" l="1"/>
  <c r="B118" s="1"/>
  <c r="B119" s="1"/>
  <c r="G79"/>
  <c r="B71" i="69" l="1"/>
  <c r="E88" i="67" l="1"/>
  <c r="H44" i="3" s="1"/>
  <c r="G44" s="1"/>
  <c r="B20" i="69"/>
  <c r="J44" i="3" l="1"/>
  <c r="D118" i="75"/>
  <c r="C118"/>
  <c r="I115"/>
  <c r="E115"/>
  <c r="K113"/>
  <c r="E113"/>
  <c r="K109"/>
  <c r="I109"/>
  <c r="E109"/>
  <c r="A96"/>
  <c r="A95"/>
  <c r="B79" i="69"/>
  <c r="J15" i="3" s="1"/>
  <c r="J115" i="75" l="1"/>
  <c r="E106"/>
  <c r="F106" s="1"/>
  <c r="F108" s="1"/>
  <c r="J109"/>
  <c r="H32" i="3" s="1"/>
  <c r="G32" s="1"/>
  <c r="K108" i="75"/>
  <c r="I31" i="3" s="1"/>
  <c r="I32" l="1"/>
  <c r="K115" i="75"/>
  <c r="I33" i="3" s="1"/>
  <c r="H33"/>
  <c r="G33" s="1"/>
  <c r="G51" s="1"/>
  <c r="I51"/>
  <c r="K118" i="75"/>
  <c r="H118"/>
  <c r="G108"/>
  <c r="E108"/>
  <c r="E118" s="1"/>
  <c r="E119" s="1"/>
  <c r="F19" i="4"/>
  <c r="J106" i="75" l="1"/>
  <c r="J108" s="1"/>
  <c r="I108"/>
  <c r="E78"/>
  <c r="H78" s="1"/>
  <c r="L71"/>
  <c r="D86"/>
  <c r="C84"/>
  <c r="E84" s="1"/>
  <c r="E86" s="1"/>
  <c r="D79"/>
  <c r="C77"/>
  <c r="E77" s="1"/>
  <c r="K71"/>
  <c r="H71"/>
  <c r="F71"/>
  <c r="D71"/>
  <c r="C71"/>
  <c r="B71"/>
  <c r="I68"/>
  <c r="E68"/>
  <c r="E66"/>
  <c r="I62"/>
  <c r="E62"/>
  <c r="E61"/>
  <c r="A51"/>
  <c r="F47"/>
  <c r="D47"/>
  <c r="C47"/>
  <c r="I44"/>
  <c r="E44"/>
  <c r="K42"/>
  <c r="E42"/>
  <c r="G42" s="1"/>
  <c r="K38"/>
  <c r="I38"/>
  <c r="E38"/>
  <c r="B37"/>
  <c r="B47" s="1"/>
  <c r="A26"/>
  <c r="E71" l="1"/>
  <c r="J68"/>
  <c r="G61"/>
  <c r="M61" s="1"/>
  <c r="H77"/>
  <c r="H79" s="1"/>
  <c r="J62"/>
  <c r="J44"/>
  <c r="G66"/>
  <c r="M66" s="1"/>
  <c r="J38"/>
  <c r="E79"/>
  <c r="I42"/>
  <c r="J42" s="1"/>
  <c r="E37"/>
  <c r="G37" s="1"/>
  <c r="K37"/>
  <c r="K17"/>
  <c r="G17" s="1"/>
  <c r="K13"/>
  <c r="B12"/>
  <c r="K12" s="1"/>
  <c r="G12" s="1"/>
  <c r="J113" l="1"/>
  <c r="I66"/>
  <c r="J66" s="1"/>
  <c r="M71"/>
  <c r="H47"/>
  <c r="G71"/>
  <c r="I61"/>
  <c r="K47"/>
  <c r="E47"/>
  <c r="J30" i="99"/>
  <c r="I71" i="75" l="1"/>
  <c r="J61"/>
  <c r="J71" s="1"/>
  <c r="G47"/>
  <c r="I37"/>
  <c r="I19"/>
  <c r="E19"/>
  <c r="I17"/>
  <c r="E17"/>
  <c r="I13"/>
  <c r="E13"/>
  <c r="B57" i="4"/>
  <c r="A68" i="92"/>
  <c r="A67"/>
  <c r="A66"/>
  <c r="A71"/>
  <c r="D71" s="1"/>
  <c r="A70"/>
  <c r="D70" s="1"/>
  <c r="J17" i="75" l="1"/>
  <c r="J19"/>
  <c r="I47"/>
  <c r="J37"/>
  <c r="J47" s="1"/>
  <c r="J13"/>
  <c r="C25" i="66" l="1"/>
  <c r="A2" i="67" l="1"/>
  <c r="A2" i="75" s="1"/>
  <c r="B35" i="69" l="1"/>
  <c r="K22" i="75" l="1"/>
  <c r="H22"/>
  <c r="F22"/>
  <c r="D22"/>
  <c r="C22"/>
  <c r="B22"/>
  <c r="D16" i="66"/>
  <c r="E13"/>
  <c r="E16" s="1"/>
  <c r="C13"/>
  <c r="E10"/>
  <c r="C10"/>
  <c r="G50" i="4" l="1"/>
  <c r="G48"/>
  <c r="B24" i="66"/>
  <c r="B26" s="1"/>
  <c r="G22" i="75"/>
  <c r="E32" i="66" l="1"/>
  <c r="C24"/>
  <c r="B66" i="69"/>
  <c r="B50"/>
  <c r="E98" i="67" s="1"/>
  <c r="H45" i="3" s="1"/>
  <c r="B56" i="69"/>
  <c r="B73"/>
  <c r="E18" i="66" l="1"/>
  <c r="I8" i="3" s="1"/>
  <c r="I25" s="1"/>
  <c r="B22" i="69" l="1"/>
  <c r="B29"/>
  <c r="B15"/>
  <c r="E30" i="67" s="1"/>
  <c r="H22" i="3" s="1"/>
  <c r="J22" l="1"/>
  <c r="C16" i="101" s="1"/>
  <c r="H46" i="3"/>
  <c r="B37" i="69"/>
  <c r="C16" i="66"/>
  <c r="C18" s="1"/>
  <c r="H8" i="3" s="1"/>
  <c r="G8" s="1"/>
  <c r="H51" l="1"/>
  <c r="B16" i="66"/>
  <c r="C26" s="1"/>
  <c r="C32" s="1"/>
  <c r="E12" i="75" l="1"/>
  <c r="E22" s="1"/>
  <c r="B1" i="4" l="1"/>
  <c r="A1" i="66" s="1"/>
  <c r="A1" i="67" s="1"/>
  <c r="A1" i="75" s="1"/>
  <c r="J11" i="99" l="1"/>
  <c r="A1" i="69"/>
  <c r="A1" i="97"/>
  <c r="A1" i="99" s="1"/>
  <c r="B55" i="4"/>
  <c r="G61"/>
  <c r="E67" i="92" s="1"/>
  <c r="G60" i="4"/>
  <c r="E66" i="92" s="1"/>
  <c r="D67"/>
  <c r="D66"/>
  <c r="D55" i="4"/>
  <c r="I12" i="75" l="1"/>
  <c r="J12" l="1"/>
  <c r="I22"/>
  <c r="J22" l="1"/>
  <c r="J24" i="99" l="1"/>
  <c r="J26" s="1"/>
  <c r="J32" s="1"/>
  <c r="G118" i="75" l="1"/>
  <c r="E43" i="67" l="1"/>
  <c r="E45" s="1"/>
  <c r="D6" i="97"/>
  <c r="D18" s="1"/>
  <c r="D19" s="1"/>
  <c r="F23" i="4" l="1"/>
  <c r="F25" s="1"/>
  <c r="F29" s="1"/>
  <c r="F34" s="1"/>
  <c r="J8" i="99"/>
  <c r="E13" i="67" l="1"/>
  <c r="E15" s="1"/>
  <c r="E59"/>
  <c r="F44" i="4" s="1"/>
  <c r="D4" i="97"/>
  <c r="F50" i="4" l="1"/>
  <c r="C9" i="101"/>
  <c r="C28" s="1"/>
  <c r="C46" s="1"/>
  <c r="E17" i="67"/>
  <c r="H9" i="3" s="1"/>
  <c r="H25" s="1"/>
  <c r="D12" i="67"/>
  <c r="F48" i="4"/>
  <c r="D11" i="97"/>
  <c r="D15"/>
  <c r="D16" s="1"/>
  <c r="J6" i="99"/>
  <c r="D15" i="67" l="1"/>
  <c r="D17" s="1"/>
  <c r="G9" i="3" s="1"/>
  <c r="G25" s="1"/>
  <c r="G52" s="1"/>
  <c r="J13" i="99"/>
  <c r="J15" s="1"/>
  <c r="J20"/>
  <c r="F8" i="102" l="1"/>
  <c r="F23" s="1"/>
  <c r="B46" i="101"/>
  <c r="J53" i="3" l="1"/>
  <c r="J8"/>
</calcChain>
</file>

<file path=xl/sharedStrings.xml><?xml version="1.0" encoding="utf-8"?>
<sst xmlns="http://schemas.openxmlformats.org/spreadsheetml/2006/main" count="668" uniqueCount="402">
  <si>
    <t>A</t>
  </si>
  <si>
    <t>EQUITY AND LIABILITIES</t>
  </si>
  <si>
    <t>Shareholders’ funds</t>
  </si>
  <si>
    <t xml:space="preserve">(a) Share capital </t>
  </si>
  <si>
    <t>(b) Reserves and surplus</t>
  </si>
  <si>
    <t>(c) Money received against share warrants</t>
  </si>
  <si>
    <t>Share application money pending allotment</t>
  </si>
  <si>
    <t>Non-current liabilities</t>
  </si>
  <si>
    <t>(a) Long-term borrowings</t>
  </si>
  <si>
    <t>(d) Long-term provisions</t>
  </si>
  <si>
    <t>Current liabilities</t>
  </si>
  <si>
    <t>(a) Short-term borrowings</t>
  </si>
  <si>
    <t>(b) Trade payables</t>
  </si>
  <si>
    <t>(c) Other current liabilities</t>
  </si>
  <si>
    <t>GN 6.17</t>
  </si>
  <si>
    <t>TOTAL</t>
  </si>
  <si>
    <t>B</t>
  </si>
  <si>
    <t>ASSETS</t>
  </si>
  <si>
    <t>Non-current assets</t>
  </si>
  <si>
    <t>(a) Fixed assets</t>
  </si>
  <si>
    <t>(i) Tangible assets</t>
  </si>
  <si>
    <t>(ii) Intangible assets</t>
  </si>
  <si>
    <t>(iii) Capital work-in-progress</t>
  </si>
  <si>
    <t>(iv) Intangible assets under development</t>
  </si>
  <si>
    <t>(v) Fixed assets held for sale</t>
  </si>
  <si>
    <t>(b) Non-current investments</t>
  </si>
  <si>
    <t>(d) Long-term loans and advances</t>
  </si>
  <si>
    <t>(e) Other non-current assets</t>
  </si>
  <si>
    <t>Current assets</t>
  </si>
  <si>
    <t>(a) Current investments</t>
  </si>
  <si>
    <t>(b) Inventories</t>
  </si>
  <si>
    <t>(c) Trade receivables</t>
  </si>
  <si>
    <t>(e) Short-term loans and advances</t>
  </si>
  <si>
    <t>(f) Other current assets</t>
  </si>
  <si>
    <t xml:space="preserve">In terms of our report attached. </t>
  </si>
  <si>
    <t xml:space="preserve">For and on behalf of the Board of Directors </t>
  </si>
  <si>
    <t>Chartered Accountants</t>
  </si>
  <si>
    <t xml:space="preserve">                      </t>
  </si>
  <si>
    <t xml:space="preserve"> </t>
  </si>
  <si>
    <t>Particulars</t>
  </si>
  <si>
    <t>AS 9.10</t>
  </si>
  <si>
    <t>Less: Excise duty</t>
  </si>
  <si>
    <t>Other income</t>
  </si>
  <si>
    <t>Total revenue (1+2)</t>
  </si>
  <si>
    <t>Expenses</t>
  </si>
  <si>
    <t>(a) Cost of materials consumed</t>
  </si>
  <si>
    <t>(b) Purchases of stock-in-trade</t>
  </si>
  <si>
    <t>(c) Changes in inventories of finished goods, work-in-progress and stock-in-trade</t>
  </si>
  <si>
    <t>(d) Employee benefits expense</t>
  </si>
  <si>
    <t>(e) Finance costs</t>
  </si>
  <si>
    <t>(f) Depreciation and amortisation expense</t>
  </si>
  <si>
    <t>(g) Other expenses</t>
  </si>
  <si>
    <t>Total expenses</t>
  </si>
  <si>
    <t>Exceptional items</t>
  </si>
  <si>
    <t>Extraordinary items</t>
  </si>
  <si>
    <t>Tax expense:</t>
  </si>
  <si>
    <t>GN 9.8.1</t>
  </si>
  <si>
    <t>(a) Current tax expense for current year</t>
  </si>
  <si>
    <t>(c) Current tax expense relating to prior years</t>
  </si>
  <si>
    <t>GN 9.8.2</t>
  </si>
  <si>
    <t>(e) Deferred tax</t>
  </si>
  <si>
    <t>(a) Basic</t>
  </si>
  <si>
    <t>AS 20.50</t>
  </si>
  <si>
    <t>(b) Diluted</t>
  </si>
  <si>
    <t>In terms of our report attached.</t>
  </si>
  <si>
    <t>Total</t>
  </si>
  <si>
    <t>(a) Authorised</t>
  </si>
  <si>
    <t>(c) Subscribed and fully paid up</t>
  </si>
  <si>
    <t>Gross block</t>
  </si>
  <si>
    <t>Amount</t>
  </si>
  <si>
    <t>(b)</t>
  </si>
  <si>
    <t>(a) Cash on hand</t>
  </si>
  <si>
    <t>(i) In current accounts</t>
  </si>
  <si>
    <t>(a)</t>
  </si>
  <si>
    <t>Holding Company</t>
  </si>
  <si>
    <t>Number of shares</t>
  </si>
  <si>
    <t>(i) Continuing operations</t>
  </si>
  <si>
    <t>(d) Cash and cash equivalents</t>
  </si>
  <si>
    <t>Profit / (Loss) before exceptional and extraordinary items and tax (3 - 4)</t>
  </si>
  <si>
    <t xml:space="preserve">(c) Other long-term liabilities </t>
  </si>
  <si>
    <t>(b) Deferred tax liabilities (net)</t>
  </si>
  <si>
    <t>(c) Deferred tax assets (net)</t>
  </si>
  <si>
    <t>Revenue from operations (gross)</t>
  </si>
  <si>
    <t>Revenue from operations (net)</t>
  </si>
  <si>
    <t>AS 20.8
AS 20.9
GN 9.11</t>
  </si>
  <si>
    <t>PARTICULAR</t>
  </si>
  <si>
    <t>AS AT 31.3.2012</t>
  </si>
  <si>
    <t>AS AT 31.3.2011</t>
  </si>
  <si>
    <t>Trade payable</t>
  </si>
  <si>
    <t>Trade Payable</t>
  </si>
  <si>
    <t>Depreciation</t>
  </si>
  <si>
    <t>Net Block</t>
  </si>
  <si>
    <t>Qty</t>
  </si>
  <si>
    <t>Trade Receivable</t>
  </si>
  <si>
    <t>Total(10)</t>
  </si>
  <si>
    <t>Place : Mumbai</t>
  </si>
  <si>
    <t>Director</t>
  </si>
  <si>
    <r>
      <t xml:space="preserve">Ref No.
</t>
    </r>
    <r>
      <rPr>
        <sz val="10"/>
        <rFont val="Times New Roman"/>
        <family val="1"/>
      </rPr>
      <t>GI 3
GN 6.10</t>
    </r>
  </si>
  <si>
    <t>Additions/Adustment during the period</t>
  </si>
  <si>
    <t>For the period</t>
  </si>
  <si>
    <t>Additions/ Adustment during the period</t>
  </si>
  <si>
    <t>Deductions/ Retirement during the period</t>
  </si>
  <si>
    <t>(b) Balances with banks</t>
  </si>
  <si>
    <t/>
  </si>
  <si>
    <t>Audit Fees</t>
  </si>
  <si>
    <t>Notes No.</t>
  </si>
  <si>
    <t xml:space="preserve">(b) Issued </t>
  </si>
  <si>
    <t>Other Liabilities</t>
  </si>
  <si>
    <t>Bank Charges</t>
  </si>
  <si>
    <t>Mem.No.047327</t>
  </si>
  <si>
    <t>For G.C.Patel &amp; Co.</t>
  </si>
  <si>
    <t>Partner</t>
  </si>
  <si>
    <t>Nitin Datanwala</t>
  </si>
  <si>
    <t xml:space="preserve">Sl.No. </t>
  </si>
  <si>
    <t>PARTICULARS</t>
  </si>
  <si>
    <t>DEP. RATE</t>
  </si>
  <si>
    <t>OPENING WDV</t>
  </si>
  <si>
    <t>SOLD DURING THE YEAR</t>
  </si>
  <si>
    <t>DEPRECIATION</t>
  </si>
  <si>
    <t>CLOSING WDV</t>
  </si>
  <si>
    <t>Computer</t>
  </si>
  <si>
    <t>TDS Payable</t>
  </si>
  <si>
    <t>Salary Payable</t>
  </si>
  <si>
    <t>Balance with banks in current account</t>
  </si>
  <si>
    <t>Axis Bank Limited</t>
  </si>
  <si>
    <t>Balance With government authorities</t>
  </si>
  <si>
    <t>Other Loans and Advance</t>
  </si>
  <si>
    <t>Related Party disclosures</t>
  </si>
  <si>
    <t>Name of the related parties where control exists</t>
  </si>
  <si>
    <t>Name of the related party</t>
  </si>
  <si>
    <t>Nature of relationship</t>
  </si>
  <si>
    <t>Related parties with whom transactions have taken place during the period</t>
  </si>
  <si>
    <t>Enterprises over which key management personnel and their relatives are able to exercise significant influence</t>
  </si>
  <si>
    <t>Sr. No</t>
  </si>
  <si>
    <t>Name Of Related Party</t>
  </si>
  <si>
    <t>Description Of relationship</t>
  </si>
  <si>
    <t>Nature of Transaction</t>
  </si>
  <si>
    <t>Amount Of Transactions during the year</t>
  </si>
  <si>
    <t xml:space="preserve">Enterprises over which key </t>
  </si>
  <si>
    <t xml:space="preserve">management personnel and </t>
  </si>
  <si>
    <t xml:space="preserve">their relatives are able to exercise </t>
  </si>
  <si>
    <t>significant influence</t>
  </si>
  <si>
    <t xml:space="preserve">As per our attached report of even date </t>
  </si>
  <si>
    <t>On Behalf of Board Of Directors</t>
  </si>
  <si>
    <t>Advance to Related</t>
  </si>
  <si>
    <t>Key Management Personnel</t>
  </si>
  <si>
    <t xml:space="preserve">(a) Security deposits </t>
  </si>
  <si>
    <t>AMOUNT</t>
  </si>
  <si>
    <t>Fees &amp; Taxes</t>
  </si>
  <si>
    <t>Legal &amp; Professional Charges</t>
  </si>
  <si>
    <t>(d) Excess/(Short)  Provision of Income Tax Written Back</t>
  </si>
  <si>
    <t>VAT Receivable</t>
  </si>
  <si>
    <t>Innovamedia Publications Ltd.</t>
  </si>
  <si>
    <t>HDFC Bank</t>
  </si>
  <si>
    <t xml:space="preserve">TDS </t>
  </si>
  <si>
    <t>Advance From Customers</t>
  </si>
  <si>
    <t>NPBT</t>
  </si>
  <si>
    <t>ADD:-</t>
  </si>
  <si>
    <t>DEP.AS PER CO.</t>
  </si>
  <si>
    <t>LESS:-</t>
  </si>
  <si>
    <t>DEP AS PER I.T.</t>
  </si>
  <si>
    <t>TAXABLE INCOME</t>
  </si>
  <si>
    <t>MAT PROVISION</t>
  </si>
  <si>
    <t>Edesk Services Limited</t>
  </si>
  <si>
    <t>Goodwill</t>
  </si>
  <si>
    <t>Omnitech Infosolutions Ltd.</t>
  </si>
  <si>
    <t>Unisys Softwares &amp; Holding Industries Ltd.</t>
  </si>
  <si>
    <t>Professional Tax</t>
  </si>
  <si>
    <t>Service Tax Payable</t>
  </si>
  <si>
    <t>Birla Sholka Educatech Ltd.</t>
  </si>
  <si>
    <t>JMD Telefilms Industries Limited</t>
  </si>
  <si>
    <t>Micro Retail Ltd</t>
  </si>
  <si>
    <t>Micro Technologies (I) Ltd</t>
  </si>
  <si>
    <t>Sai Infosystems India Ltd.</t>
  </si>
  <si>
    <t>Trimax It Infrastructure &amp; Services Ltd.</t>
  </si>
  <si>
    <t xml:space="preserve">Emall Infotech Pvt. Ltd. </t>
  </si>
  <si>
    <t>TAX @ 18.54%</t>
  </si>
  <si>
    <t xml:space="preserve">Reconciliation of  number of Share outstanding and the amount of share capital </t>
  </si>
  <si>
    <t>Note:</t>
  </si>
  <si>
    <t>Shares in the Company held by each Shareholder holding more than 5 Percent</t>
  </si>
  <si>
    <t>Name of Shareholder</t>
  </si>
  <si>
    <t>%</t>
  </si>
  <si>
    <t>Number of Shares at the beginning at Rs.1 each</t>
  </si>
  <si>
    <t>Opening Balance of Securities Premium</t>
  </si>
  <si>
    <t>Add:- Securities Premium During the year</t>
  </si>
  <si>
    <t>Closing Balance of Securities Premium</t>
  </si>
  <si>
    <t>Opening Balance of Profit and loss</t>
  </si>
  <si>
    <t>Add/Less:Profit/(loss) during the year</t>
  </si>
  <si>
    <t>Closing Balance of Profit and loss</t>
  </si>
  <si>
    <t>Earnings per share (of ` Rs.1- each)</t>
  </si>
  <si>
    <t>Vaarad Ventures Limited</t>
  </si>
  <si>
    <t>Dilip Mehta</t>
  </si>
  <si>
    <t>Mahendra Sanghavi</t>
  </si>
  <si>
    <t>Atcomaart Services Limited</t>
  </si>
  <si>
    <t>Significant Accounting Policies</t>
  </si>
  <si>
    <t xml:space="preserve">Significant  Accounting Policies </t>
  </si>
  <si>
    <t>Capital WIP</t>
  </si>
  <si>
    <t>Investment in Equity</t>
  </si>
  <si>
    <t>Advance to Holding</t>
  </si>
  <si>
    <t>Repayment by Holding</t>
  </si>
  <si>
    <t>Outstanding Amount</t>
  </si>
  <si>
    <t>Repayment by Related</t>
  </si>
  <si>
    <t>Unsecured, considered good</t>
  </si>
  <si>
    <t xml:space="preserve">(b) Advance income tax and TDS </t>
  </si>
  <si>
    <t>GROUPING OF FINANCIAL STATEMENTS</t>
  </si>
  <si>
    <t>Withholding &amp; other Taxes payable</t>
  </si>
  <si>
    <t>1,00,00,000 Equity shares of Rs.1 each with voting rights(P.Y.1,00,00,000 Equity Share of Rs.1/- each)</t>
  </si>
  <si>
    <t>Add:-Issue during the year at Rs.1 each</t>
  </si>
  <si>
    <t>Number of Shares at the end of year of Rs.1 each</t>
  </si>
  <si>
    <t>Depreciation  As Per Companies Act</t>
  </si>
  <si>
    <t>Depreciation As Per Income Tax Act</t>
  </si>
  <si>
    <t>Difference</t>
  </si>
  <si>
    <t>Tax On Difference</t>
  </si>
  <si>
    <t xml:space="preserve">Closing Balance </t>
  </si>
  <si>
    <t xml:space="preserve">Opening Balance  </t>
  </si>
  <si>
    <t>Tranfer To Profit And Loss Account</t>
  </si>
  <si>
    <t>Atco Limited</t>
  </si>
  <si>
    <t>Innovamedia Publication Limited</t>
  </si>
  <si>
    <t>Geo Thermal Water Limited</t>
  </si>
  <si>
    <t>Advance From Related</t>
  </si>
  <si>
    <r>
      <t xml:space="preserve">For </t>
    </r>
    <r>
      <rPr>
        <b/>
        <sz val="10"/>
        <rFont val="Times New Roman"/>
        <family val="1"/>
      </rPr>
      <t>G. C. Patel &amp; Co.</t>
    </r>
  </si>
  <si>
    <t>Intangible  Assets:-</t>
  </si>
  <si>
    <t>Notes No. "8":-  INTANGIBLE ASSETS</t>
  </si>
  <si>
    <t>FRN:113693W</t>
  </si>
  <si>
    <t>(b) MAT credit where applicable</t>
  </si>
  <si>
    <t>Note No. "2":- SHARE CAPITAL</t>
  </si>
  <si>
    <t>Note No. "3":- RESERVES AND SURPLUS</t>
  </si>
  <si>
    <t xml:space="preserve">Trade receivables outstanding for a period exceeding six months from the date they were due for payment </t>
  </si>
  <si>
    <t>Tangible  Assets:-</t>
  </si>
  <si>
    <t>Computer Software</t>
  </si>
  <si>
    <t xml:space="preserve">32.Previous year's figures have been regrouped, whenever necessary. </t>
  </si>
  <si>
    <t>COMPUTATION OF TOTAL INCOME</t>
  </si>
  <si>
    <t>Business Income</t>
  </si>
  <si>
    <t>Net profit before Tax</t>
  </si>
  <si>
    <t>Add:-</t>
  </si>
  <si>
    <t>Depreciation as per Companies Act</t>
  </si>
  <si>
    <t>Less:-</t>
  </si>
  <si>
    <t>Depreciation as per Incomet Tax Act</t>
  </si>
  <si>
    <t>Profit/(Loss ) from business profession</t>
  </si>
  <si>
    <t>Taxable Profit/(loss) under normal provision of Income Tax Act</t>
  </si>
  <si>
    <t>MAT Calculation:</t>
  </si>
  <si>
    <t>Net Profit before Tax</t>
  </si>
  <si>
    <t>Tax @18.5%</t>
  </si>
  <si>
    <t>Surcharge</t>
  </si>
  <si>
    <t>Education &amp; Higher Education Cess</t>
  </si>
  <si>
    <t>Total MAT Payable</t>
  </si>
  <si>
    <t>Interest on MAT Payable</t>
  </si>
  <si>
    <t>234B</t>
  </si>
  <si>
    <t>234C</t>
  </si>
  <si>
    <t>Total TAX Payable</t>
  </si>
  <si>
    <t>AS AT 31.3.2013</t>
  </si>
  <si>
    <t>AS AT 01.04.2012</t>
  </si>
  <si>
    <t>ADDITIONS / REVALUATION ON OR BEFORE 02/10/2012</t>
  </si>
  <si>
    <t>ADDITIONS / REVALUATION AFTER 02/10/2012</t>
  </si>
  <si>
    <t>SLM</t>
  </si>
  <si>
    <t>AS AT 01.04.2011</t>
  </si>
  <si>
    <t>Details of Addition  and Depreciation during the year</t>
  </si>
  <si>
    <t>Date of Addition</t>
  </si>
  <si>
    <t>Rate</t>
  </si>
  <si>
    <t>No.of Days</t>
  </si>
  <si>
    <t>30/9/2011</t>
  </si>
  <si>
    <t>30/3.2012</t>
  </si>
  <si>
    <t>1.Computer Software acquired in earlier year could no be put to use due to Techicals flows,System competability patches failure etc.&amp; according the same was return during the year under review.</t>
  </si>
  <si>
    <t>2.Addition during the year includes software business of online application services,data providing,web application Development,Ecommerce web application design,complex web application</t>
  </si>
  <si>
    <t>development and Emarketing  acquired during the year.</t>
  </si>
  <si>
    <t>Dep for WDV</t>
  </si>
  <si>
    <t xml:space="preserve">Interest on Loan </t>
  </si>
  <si>
    <t>(At lower of cost or Net Realisable Value )</t>
  </si>
  <si>
    <t>(As Certified and valued by Management)</t>
  </si>
  <si>
    <t>(a) Raw Material</t>
  </si>
  <si>
    <t>(b) Finished Goods</t>
  </si>
  <si>
    <t>42,10,000  Equity shares of `Rs.1 each with voting rights (P.Y.42,10,000 Equity Share of Rs.1/-each)</t>
  </si>
  <si>
    <t>42,10,000  Equity shares of `Rs.1 each with voting rights (P.Y. 42,10,000 Equity Share of Rs.1/-each)</t>
  </si>
  <si>
    <t>G .C. Patel &amp; Co.</t>
  </si>
  <si>
    <t>Emall Infotech Pvt. Ltd.</t>
  </si>
  <si>
    <t>From Related parties and others</t>
  </si>
  <si>
    <t>Notes No. "9":-  INTANGIBLE ASSETS</t>
  </si>
  <si>
    <t>Click Telecom Pvt. Ltd</t>
  </si>
  <si>
    <t>ECS Biztech Pvt. Ltd.</t>
  </si>
  <si>
    <t>Sai Infosystems India Ltd</t>
  </si>
  <si>
    <t>Swift Infrastructure &amp; Services Pvt. Ltd.</t>
  </si>
  <si>
    <t>Vast India Pvt. Ltd.</t>
  </si>
  <si>
    <t>1788677]</t>
  </si>
  <si>
    <t>Sd/-</t>
  </si>
  <si>
    <t>Excess Depreciation of Previous Year Written Back</t>
  </si>
  <si>
    <t xml:space="preserve">TOTAL </t>
  </si>
  <si>
    <t>Depreciation  As Per Companies Act - Re-calculated to Prior Year</t>
  </si>
  <si>
    <t>MAT FOR A.Y 2013-14</t>
  </si>
  <si>
    <t>Depreciation As Per Income Tax Act- Re-calculated to Prior Year</t>
  </si>
  <si>
    <t>A.Y.2013-14</t>
  </si>
  <si>
    <t>TAX Payable</t>
  </si>
  <si>
    <t>-</t>
  </si>
  <si>
    <t xml:space="preserve">Depreciation </t>
  </si>
  <si>
    <t>Computer Software 1</t>
  </si>
  <si>
    <t>tax</t>
  </si>
  <si>
    <t>dtl</t>
  </si>
  <si>
    <t>Loss on sale of fixed asset</t>
  </si>
  <si>
    <t xml:space="preserve">CASH FLOW STATEMENT </t>
  </si>
  <si>
    <t>CASH FLOW FROM OPERATING ACTIVITIES</t>
  </si>
  <si>
    <t>Profit Before Tax</t>
  </si>
  <si>
    <t xml:space="preserve">Adjustments </t>
  </si>
  <si>
    <t>Changes in assets and liabilities</t>
  </si>
  <si>
    <t>Inventories</t>
  </si>
  <si>
    <t>Trade &amp; other Receivables</t>
  </si>
  <si>
    <t>Trade payable &amp; Provisions</t>
  </si>
  <si>
    <t>Other Current Assets</t>
  </si>
  <si>
    <t>Short Term Provisions</t>
  </si>
  <si>
    <t>Other Current Liabilities</t>
  </si>
  <si>
    <t>Deferred Tax</t>
  </si>
  <si>
    <t>Extra ordinary Items</t>
  </si>
  <si>
    <t>Prior Years Expenses Written off</t>
  </si>
  <si>
    <t>Taxation for the year</t>
  </si>
  <si>
    <t>Income tax  and Deffered Tax</t>
  </si>
  <si>
    <t>Net Cash Generated from Operating Activities(A)</t>
  </si>
  <si>
    <t>CASH FLOW FROM INVESTING ACTIVITIES</t>
  </si>
  <si>
    <t>Purchase of Fixed Assets</t>
  </si>
  <si>
    <t>Capital WIP Tranferred</t>
  </si>
  <si>
    <t>Sale of Fixed Assets</t>
  </si>
  <si>
    <t>Investment in Subsidiaries</t>
  </si>
  <si>
    <t>Net Cash Generated from Investing Activities(B)</t>
  </si>
  <si>
    <t>CASH FLOW FROM FINANCING ACTIVITIES</t>
  </si>
  <si>
    <t>Proceeds from  Loan</t>
  </si>
  <si>
    <t>Long Term Loans &amp; Advances</t>
  </si>
  <si>
    <t>Net Cash Generated from Financing Activities('C)</t>
  </si>
  <si>
    <t>Net Cash flow (A+B+C)</t>
  </si>
  <si>
    <t>Opening balance of Cash &amp; Cash Equivalents</t>
  </si>
  <si>
    <t>Closing balance of Cash &amp; Cash Equivalents</t>
  </si>
  <si>
    <t>Net Cash &amp; Cash Equivalents  for the year</t>
  </si>
  <si>
    <t>Long Term Borrowing</t>
  </si>
  <si>
    <t>G.C.Patel</t>
  </si>
  <si>
    <t>Total (inlcuding WIP)</t>
  </si>
  <si>
    <t>Previous year</t>
  </si>
  <si>
    <t>Depreciation As per Income Tax Act</t>
  </si>
  <si>
    <t>AS AT 31.3.2015</t>
  </si>
  <si>
    <t>adjustment due to depreciation</t>
  </si>
  <si>
    <t>From related parties and holding Company</t>
  </si>
  <si>
    <t xml:space="preserve">  </t>
  </si>
  <si>
    <t>Disclosure of transactions with Related Parties during the Financial Year 2014-15</t>
  </si>
  <si>
    <t>Balance as on March 31, 2015  Debit/(Credit)</t>
  </si>
  <si>
    <t>Short term borrowings</t>
  </si>
  <si>
    <t>Adjustment in Fixed Asset pursuant to Companies Act 2013</t>
  </si>
  <si>
    <t>Profit as per Companies Act 2013</t>
  </si>
  <si>
    <t>Sanjay Nimbalkar</t>
  </si>
  <si>
    <t>Excess deferred tax deducted from Last Year</t>
  </si>
  <si>
    <t>Actual Deferred Tax for PNL this year</t>
  </si>
  <si>
    <t>Difference from last year</t>
  </si>
  <si>
    <t>The ones with brackets are net assets.</t>
  </si>
  <si>
    <t xml:space="preserve">Other loans and advances </t>
  </si>
  <si>
    <t>Other Assets</t>
  </si>
  <si>
    <t>Sanjay Shah</t>
  </si>
  <si>
    <t xml:space="preserve">                                                                                  </t>
  </si>
  <si>
    <t>AS AT 31.3.2017</t>
  </si>
  <si>
    <t>Note no "4": SHORT TERM BORROWING</t>
  </si>
  <si>
    <t>Note No. "5":-TRADE PAYABLE</t>
  </si>
  <si>
    <t>Note No. "6":- OTHER CURRENT LIABILITIES</t>
  </si>
  <si>
    <t>Note No. "8":-DERRERED TAX LIABILITIES (NET)</t>
  </si>
  <si>
    <t>Note No. "9":- LONG TERM LOANS AND ADVANCE</t>
  </si>
  <si>
    <t>Note No. "10":- OTHER NON CURRENT ASSETS</t>
  </si>
  <si>
    <t>Note No. "11":- INVENTORIES</t>
  </si>
  <si>
    <t>Note No. "12":- TRADE RECEIVABLES</t>
  </si>
  <si>
    <t>Note No. "13":- CASH &amp; CASH EQUIVALENTS</t>
  </si>
  <si>
    <t>Note No. "14":- OTHER CURRENT ASSETS</t>
  </si>
  <si>
    <t>Note No. "15":- FINANCE COST</t>
  </si>
  <si>
    <t>Note No. "16":- OTHER EXPENSES</t>
  </si>
  <si>
    <t>Notes No. "7":-  INTANGIBLE ASSETS</t>
  </si>
  <si>
    <t>AS AT 31.3.2018</t>
  </si>
  <si>
    <r>
      <t xml:space="preserve">Profit / (Loss) before extraordinary items and tax  (5 </t>
    </r>
    <r>
      <rPr>
        <u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6)</t>
    </r>
  </si>
  <si>
    <r>
      <t xml:space="preserve">Profit / (Loss) before tax  (7 </t>
    </r>
    <r>
      <rPr>
        <u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8)</t>
    </r>
  </si>
  <si>
    <r>
      <t xml:space="preserve">Profit / (Loss) for the year(9 </t>
    </r>
    <r>
      <rPr>
        <u/>
        <sz val="11"/>
        <rFont val="Times New Roman"/>
        <family val="1"/>
      </rPr>
      <t>+</t>
    </r>
    <r>
      <rPr>
        <sz val="11"/>
        <rFont val="Times New Roman"/>
        <family val="1"/>
      </rPr>
      <t>10)</t>
    </r>
  </si>
  <si>
    <t>Mem No. 047327</t>
  </si>
  <si>
    <t>( 42.10,000/- Shares @ Rs. 1)</t>
  </si>
  <si>
    <t>( working enclosed )</t>
  </si>
  <si>
    <t>leena Doshi</t>
  </si>
  <si>
    <t>omintech infosulation</t>
  </si>
  <si>
    <t>Rudraksh Technologies</t>
  </si>
  <si>
    <t>Unisys Software</t>
  </si>
  <si>
    <t>G.C. Patel</t>
  </si>
  <si>
    <t>Prof. Tax payable</t>
  </si>
  <si>
    <t>Salary payable</t>
  </si>
  <si>
    <t>Services tax - input</t>
  </si>
  <si>
    <t xml:space="preserve">Good will </t>
  </si>
  <si>
    <t>(ii) Work in Progress</t>
  </si>
  <si>
    <t>Computer software</t>
  </si>
  <si>
    <t>Birla Sholka</t>
  </si>
  <si>
    <t>Software</t>
  </si>
  <si>
    <t>Bank Balance</t>
  </si>
  <si>
    <t>Cash</t>
  </si>
  <si>
    <t>Vat Deposit</t>
  </si>
  <si>
    <t>TDS AY 2008-09</t>
  </si>
  <si>
    <t>Mat - A.Y. 2012-13</t>
  </si>
  <si>
    <t>Vaarad Ventures Ltd</t>
  </si>
  <si>
    <t>CGST &amp; SGST</t>
  </si>
  <si>
    <t>VAT 5%</t>
  </si>
  <si>
    <t>Prof. Tax</t>
  </si>
  <si>
    <t>sanjay shah</t>
  </si>
  <si>
    <t>Details BALANCE SHEET AS AT 31ST MARCH, 2018</t>
  </si>
  <si>
    <t>AS AT 31.3.2019</t>
  </si>
  <si>
    <t>BALANCE SHEET AS AT 31ST MARCH, 2019</t>
  </si>
  <si>
    <t>STATEMENT OF PROFIT AND LOSS AS AT 31ST MARCH, 2019</t>
  </si>
  <si>
    <t>NOTES TO FINANCIAL STATEMENTS AS AT 31ST MARCH, 2019</t>
  </si>
  <si>
    <t>AS AT 01.04.2018</t>
  </si>
  <si>
    <t>Date :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</si>
</sst>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  <numFmt numFmtId="167" formatCode="&quot;&quot;0.00"/>
    <numFmt numFmtId="168" formatCode="_ * #,##0.0_ ;_ * \-#,##0.0_ ;_ * &quot;-&quot;??_ ;_ @_ "/>
    <numFmt numFmtId="169" formatCode="#,##0.00000000000_);\(#,##0.0000000000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 val="singleAccounting"/>
      <sz val="10"/>
      <name val="Times New Roman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39">
    <xf numFmtId="0" fontId="0" fillId="0" borderId="0" xfId="0"/>
    <xf numFmtId="0" fontId="0" fillId="0" borderId="0" xfId="0"/>
    <xf numFmtId="0" fontId="6" fillId="0" borderId="0" xfId="0" applyFont="1"/>
    <xf numFmtId="166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Border="1" applyAlignment="1">
      <alignment vertical="top"/>
    </xf>
    <xf numFmtId="166" fontId="10" fillId="0" borderId="0" xfId="1" applyNumberFormat="1" applyFont="1" applyBorder="1" applyAlignment="1">
      <alignment vertical="top"/>
    </xf>
    <xf numFmtId="166" fontId="9" fillId="0" borderId="0" xfId="1" applyNumberFormat="1" applyFont="1" applyBorder="1"/>
    <xf numFmtId="1" fontId="8" fillId="0" borderId="0" xfId="0" applyNumberFormat="1" applyFont="1"/>
    <xf numFmtId="9" fontId="8" fillId="0" borderId="0" xfId="1" applyNumberFormat="1" applyFont="1" applyProtection="1">
      <protection locked="0"/>
    </xf>
    <xf numFmtId="166" fontId="8" fillId="0" borderId="0" xfId="1" applyNumberFormat="1" applyFont="1" applyProtection="1">
      <protection locked="0"/>
    </xf>
    <xf numFmtId="0" fontId="10" fillId="0" borderId="0" xfId="8" applyNumberFormat="1" applyFont="1" applyAlignment="1">
      <alignment horizontal="center"/>
    </xf>
    <xf numFmtId="0" fontId="10" fillId="0" borderId="0" xfId="8" applyNumberFormat="1" applyFont="1"/>
    <xf numFmtId="0" fontId="9" fillId="0" borderId="0" xfId="8" applyNumberFormat="1" applyFont="1"/>
    <xf numFmtId="0" fontId="10" fillId="0" borderId="16" xfId="0" applyFont="1" applyBorder="1" applyAlignment="1">
      <alignment horizontal="center" vertical="center"/>
    </xf>
    <xf numFmtId="165" fontId="10" fillId="0" borderId="14" xfId="2" applyNumberFormat="1" applyFont="1" applyFill="1" applyBorder="1" applyAlignment="1">
      <alignment horizontal="right" vertical="center" wrapText="1"/>
    </xf>
    <xf numFmtId="165" fontId="10" fillId="0" borderId="11" xfId="2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/>
    </xf>
    <xf numFmtId="165" fontId="10" fillId="0" borderId="6" xfId="2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/>
    </xf>
    <xf numFmtId="165" fontId="10" fillId="0" borderId="8" xfId="2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Font="1"/>
    <xf numFmtId="166" fontId="10" fillId="0" borderId="0" xfId="1" applyNumberFormat="1" applyFont="1" applyBorder="1"/>
    <xf numFmtId="166" fontId="9" fillId="0" borderId="0" xfId="1" applyNumberFormat="1" applyFont="1" applyBorder="1" applyAlignment="1">
      <alignment vertical="top" wrapText="1"/>
    </xf>
    <xf numFmtId="166" fontId="9" fillId="0" borderId="0" xfId="1" applyNumberFormat="1" applyFont="1" applyBorder="1" applyAlignment="1">
      <alignment horizontal="right" vertical="top"/>
    </xf>
    <xf numFmtId="0" fontId="9" fillId="0" borderId="0" xfId="0" applyFont="1" applyFill="1" applyBorder="1"/>
    <xf numFmtId="166" fontId="10" fillId="0" borderId="0" xfId="1" applyNumberFormat="1" applyFont="1" applyBorder="1" applyAlignment="1">
      <alignment horizontal="right" vertical="top"/>
    </xf>
    <xf numFmtId="166" fontId="10" fillId="0" borderId="0" xfId="1" applyNumberFormat="1" applyFont="1" applyBorder="1" applyAlignment="1">
      <alignment vertical="top" wrapText="1"/>
    </xf>
    <xf numFmtId="166" fontId="10" fillId="0" borderId="2" xfId="1" applyNumberFormat="1" applyFont="1" applyBorder="1"/>
    <xf numFmtId="166" fontId="10" fillId="0" borderId="0" xfId="1" applyNumberFormat="1" applyFont="1" applyBorder="1" applyAlignment="1">
      <alignment horizontal="right"/>
    </xf>
    <xf numFmtId="49" fontId="9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indent="2"/>
    </xf>
    <xf numFmtId="167" fontId="9" fillId="0" borderId="0" xfId="0" applyNumberFormat="1" applyFont="1" applyBorder="1" applyAlignment="1">
      <alignment horizontal="right" vertical="top"/>
    </xf>
    <xf numFmtId="166" fontId="10" fillId="0" borderId="2" xfId="1" applyNumberFormat="1" applyFont="1" applyBorder="1" applyAlignment="1">
      <alignment horizontal="right"/>
    </xf>
    <xf numFmtId="166" fontId="10" fillId="0" borderId="25" xfId="1" applyNumberFormat="1" applyFont="1" applyBorder="1" applyAlignment="1">
      <alignment horizontal="right" vertical="top"/>
    </xf>
    <xf numFmtId="166" fontId="10" fillId="0" borderId="25" xfId="1" applyNumberFormat="1" applyFont="1" applyBorder="1"/>
    <xf numFmtId="166" fontId="10" fillId="0" borderId="0" xfId="1" applyNumberFormat="1" applyFont="1" applyBorder="1" applyAlignment="1">
      <alignment horizontal="justify" vertical="top"/>
    </xf>
    <xf numFmtId="166" fontId="9" fillId="0" borderId="0" xfId="1" applyNumberFormat="1" applyFont="1" applyBorder="1" applyAlignment="1">
      <alignment horizontal="center" vertical="top"/>
    </xf>
    <xf numFmtId="166" fontId="9" fillId="0" borderId="0" xfId="1" applyNumberFormat="1" applyFont="1" applyFill="1" applyBorder="1"/>
    <xf numFmtId="166" fontId="10" fillId="0" borderId="12" xfId="1" applyNumberFormat="1" applyFont="1" applyFill="1" applyBorder="1" applyAlignment="1">
      <alignment vertical="top"/>
    </xf>
    <xf numFmtId="165" fontId="10" fillId="0" borderId="12" xfId="2" applyNumberFormat="1" applyFont="1" applyFill="1" applyBorder="1" applyAlignment="1">
      <alignment horizontal="right" vertical="center" wrapText="1"/>
    </xf>
    <xf numFmtId="165" fontId="10" fillId="0" borderId="5" xfId="2" applyNumberFormat="1" applyFont="1" applyFill="1" applyBorder="1" applyAlignment="1">
      <alignment horizontal="right" vertical="center" wrapText="1"/>
    </xf>
    <xf numFmtId="0" fontId="9" fillId="0" borderId="0" xfId="8" applyNumberFormat="1" applyFont="1" applyAlignment="1">
      <alignment horizontal="center"/>
    </xf>
    <xf numFmtId="0" fontId="9" fillId="0" borderId="0" xfId="8" applyNumberFormat="1" applyFont="1" applyAlignment="1">
      <alignment vertical="center"/>
    </xf>
    <xf numFmtId="0" fontId="9" fillId="0" borderId="0" xfId="8" applyNumberFormat="1" applyFont="1" applyFill="1"/>
    <xf numFmtId="0" fontId="9" fillId="0" borderId="0" xfId="8" applyNumberFormat="1" applyFont="1" applyAlignment="1">
      <alignment horizontal="left" vertical="center" wrapText="1"/>
    </xf>
    <xf numFmtId="0" fontId="9" fillId="0" borderId="0" xfId="9" applyFont="1"/>
    <xf numFmtId="0" fontId="9" fillId="0" borderId="0" xfId="9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5" fontId="10" fillId="0" borderId="22" xfId="2" applyNumberFormat="1" applyFont="1" applyBorder="1" applyAlignment="1">
      <alignment horizontal="center" vertical="center" wrapText="1"/>
    </xf>
    <xf numFmtId="165" fontId="10" fillId="0" borderId="22" xfId="2" applyNumberFormat="1" applyFont="1" applyFill="1" applyBorder="1" applyAlignment="1">
      <alignment horizontal="center" vertical="center" wrapText="1"/>
    </xf>
    <xf numFmtId="165" fontId="10" fillId="0" borderId="21" xfId="2" applyNumberFormat="1" applyFont="1" applyFill="1" applyBorder="1" applyAlignment="1">
      <alignment horizontal="left" vertical="center" wrapText="1"/>
    </xf>
    <xf numFmtId="165" fontId="10" fillId="0" borderId="24" xfId="2" applyNumberFormat="1" applyFont="1" applyBorder="1" applyAlignment="1">
      <alignment horizontal="center" vertical="center" wrapText="1"/>
    </xf>
    <xf numFmtId="165" fontId="10" fillId="0" borderId="14" xfId="2" applyNumberFormat="1" applyFont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165" fontId="10" fillId="0" borderId="11" xfId="2" applyNumberFormat="1" applyFont="1" applyBorder="1" applyAlignment="1">
      <alignment horizontal="center" vertical="center" wrapText="1"/>
    </xf>
    <xf numFmtId="165" fontId="9" fillId="0" borderId="11" xfId="2" applyNumberFormat="1" applyFont="1" applyFill="1" applyBorder="1" applyAlignment="1">
      <alignment horizontal="center" vertical="center" wrapText="1"/>
    </xf>
    <xf numFmtId="165" fontId="10" fillId="0" borderId="6" xfId="2" applyNumberFormat="1" applyFont="1" applyBorder="1" applyAlignment="1">
      <alignment horizontal="center" vertical="center" wrapText="1"/>
    </xf>
    <xf numFmtId="165" fontId="10" fillId="0" borderId="8" xfId="2" applyNumberFormat="1" applyFont="1" applyBorder="1" applyAlignment="1">
      <alignment horizontal="center" vertical="center" wrapText="1"/>
    </xf>
    <xf numFmtId="165" fontId="10" fillId="0" borderId="8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4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" xfId="0" applyFont="1" applyBorder="1" applyAlignment="1"/>
    <xf numFmtId="0" fontId="13" fillId="0" borderId="4" xfId="0" applyFont="1" applyBorder="1" applyAlignment="1">
      <alignment horizontal="left" vertical="center"/>
    </xf>
    <xf numFmtId="0" fontId="13" fillId="0" borderId="11" xfId="0" applyFont="1" applyBorder="1" applyAlignment="1"/>
    <xf numFmtId="0" fontId="13" fillId="0" borderId="1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/>
    <xf numFmtId="0" fontId="13" fillId="0" borderId="12" xfId="0" applyFont="1" applyBorder="1"/>
    <xf numFmtId="0" fontId="13" fillId="0" borderId="8" xfId="0" applyFont="1" applyBorder="1" applyAlignment="1">
      <alignment horizontal="left" vertical="center"/>
    </xf>
    <xf numFmtId="0" fontId="10" fillId="0" borderId="0" xfId="0" applyFont="1" applyFill="1" applyBorder="1" applyAlignment="1"/>
    <xf numFmtId="165" fontId="9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166" fontId="9" fillId="0" borderId="0" xfId="1" applyNumberFormat="1" applyFont="1" applyBorder="1" applyAlignment="1">
      <alignment wrapText="1"/>
    </xf>
    <xf numFmtId="166" fontId="9" fillId="0" borderId="0" xfId="1" applyNumberFormat="1" applyFont="1" applyFill="1" applyBorder="1" applyAlignment="1">
      <alignment wrapText="1"/>
    </xf>
    <xf numFmtId="0" fontId="15" fillId="0" borderId="0" xfId="0" applyFont="1"/>
    <xf numFmtId="165" fontId="0" fillId="0" borderId="0" xfId="1" applyNumberFormat="1" applyFont="1"/>
    <xf numFmtId="165" fontId="15" fillId="0" borderId="0" xfId="1" applyNumberFormat="1" applyFont="1"/>
    <xf numFmtId="1" fontId="15" fillId="0" borderId="0" xfId="0" applyNumberFormat="1" applyFont="1"/>
    <xf numFmtId="166" fontId="10" fillId="2" borderId="12" xfId="1" applyNumberFormat="1" applyFont="1" applyFill="1" applyBorder="1"/>
    <xf numFmtId="166" fontId="10" fillId="2" borderId="0" xfId="1" applyNumberFormat="1" applyFont="1" applyFill="1" applyBorder="1"/>
    <xf numFmtId="166" fontId="9" fillId="2" borderId="0" xfId="1" applyNumberFormat="1" applyFont="1" applyFill="1" applyBorder="1"/>
    <xf numFmtId="166" fontId="9" fillId="2" borderId="0" xfId="1" applyNumberFormat="1" applyFont="1" applyFill="1" applyBorder="1" applyAlignment="1">
      <alignment wrapText="1"/>
    </xf>
    <xf numFmtId="168" fontId="9" fillId="2" borderId="0" xfId="1" applyNumberFormat="1" applyFont="1" applyFill="1" applyBorder="1"/>
    <xf numFmtId="166" fontId="10" fillId="2" borderId="0" xfId="1" applyNumberFormat="1" applyFont="1" applyFill="1" applyBorder="1" applyAlignment="1">
      <alignment vertical="top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top" wrapText="1"/>
    </xf>
    <xf numFmtId="3" fontId="10" fillId="2" borderId="3" xfId="1" applyNumberFormat="1" applyFont="1" applyFill="1" applyBorder="1" applyAlignment="1">
      <alignment vertical="center" wrapText="1"/>
    </xf>
    <xf numFmtId="166" fontId="9" fillId="2" borderId="17" xfId="1" applyNumberFormat="1" applyFont="1" applyFill="1" applyBorder="1"/>
    <xf numFmtId="166" fontId="9" fillId="2" borderId="6" xfId="1" applyNumberFormat="1" applyFont="1" applyFill="1" applyBorder="1"/>
    <xf numFmtId="166" fontId="9" fillId="2" borderId="12" xfId="1" applyNumberFormat="1" applyFont="1" applyFill="1" applyBorder="1"/>
    <xf numFmtId="166" fontId="10" fillId="2" borderId="17" xfId="1" applyNumberFormat="1" applyFont="1" applyFill="1" applyBorder="1" applyAlignment="1">
      <alignment horizontal="left" vertical="top" wrapText="1"/>
    </xf>
    <xf numFmtId="166" fontId="9" fillId="2" borderId="11" xfId="1" applyNumberFormat="1" applyFont="1" applyFill="1" applyBorder="1"/>
    <xf numFmtId="0" fontId="2" fillId="2" borderId="17" xfId="0" applyFont="1" applyFill="1" applyBorder="1"/>
    <xf numFmtId="3" fontId="9" fillId="2" borderId="0" xfId="1" applyNumberFormat="1" applyFont="1" applyFill="1" applyBorder="1"/>
    <xf numFmtId="166" fontId="9" fillId="2" borderId="17" xfId="1" applyNumberFormat="1" applyFont="1" applyFill="1" applyBorder="1" applyAlignment="1">
      <alignment horizontal="left" vertical="top" wrapText="1"/>
    </xf>
    <xf numFmtId="166" fontId="10" fillId="2" borderId="1" xfId="1" applyNumberFormat="1" applyFont="1" applyFill="1" applyBorder="1" applyAlignment="1">
      <alignment horizontal="center"/>
    </xf>
    <xf numFmtId="166" fontId="10" fillId="2" borderId="3" xfId="1" applyNumberFormat="1" applyFont="1" applyFill="1" applyBorder="1"/>
    <xf numFmtId="166" fontId="10" fillId="2" borderId="2" xfId="1" applyNumberFormat="1" applyFont="1" applyFill="1" applyBorder="1"/>
    <xf numFmtId="166" fontId="10" fillId="2" borderId="2" xfId="1" applyNumberFormat="1" applyFont="1" applyFill="1" applyBorder="1" applyAlignment="1">
      <alignment wrapText="1"/>
    </xf>
    <xf numFmtId="166" fontId="10" fillId="2" borderId="13" xfId="1" applyNumberFormat="1" applyFont="1" applyFill="1" applyBorder="1"/>
    <xf numFmtId="166" fontId="11" fillId="2" borderId="4" xfId="1" applyNumberFormat="1" applyFont="1" applyFill="1" applyBorder="1"/>
    <xf numFmtId="166" fontId="9" fillId="2" borderId="7" xfId="1" applyNumberFormat="1" applyFont="1" applyFill="1" applyBorder="1"/>
    <xf numFmtId="166" fontId="9" fillId="2" borderId="5" xfId="1" applyNumberFormat="1" applyFont="1" applyFill="1" applyBorder="1" applyAlignment="1">
      <alignment wrapText="1"/>
    </xf>
    <xf numFmtId="0" fontId="16" fillId="2" borderId="18" xfId="0" applyFont="1" applyFill="1" applyBorder="1"/>
    <xf numFmtId="0" fontId="0" fillId="2" borderId="9" xfId="0" applyFill="1" applyBorder="1"/>
    <xf numFmtId="166" fontId="9" fillId="2" borderId="10" xfId="1" applyNumberFormat="1" applyFont="1" applyFill="1" applyBorder="1" applyAlignment="1">
      <alignment wrapText="1"/>
    </xf>
    <xf numFmtId="0" fontId="3" fillId="2" borderId="1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10" fillId="2" borderId="3" xfId="1" applyNumberFormat="1" applyFont="1" applyFill="1" applyBorder="1" applyAlignment="1">
      <alignment wrapText="1"/>
    </xf>
    <xf numFmtId="14" fontId="2" fillId="2" borderId="17" xfId="0" applyNumberFormat="1" applyFont="1" applyFill="1" applyBorder="1" applyAlignment="1">
      <alignment horizontal="left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3" fillId="2" borderId="0" xfId="1" applyNumberFormat="1" applyFont="1" applyFill="1" applyBorder="1"/>
    <xf numFmtId="166" fontId="10" fillId="2" borderId="10" xfId="1" applyNumberFormat="1" applyFont="1" applyFill="1" applyBorder="1"/>
    <xf numFmtId="166" fontId="3" fillId="2" borderId="3" xfId="1" applyNumberFormat="1" applyFont="1" applyFill="1" applyBorder="1"/>
    <xf numFmtId="0" fontId="0" fillId="2" borderId="0" xfId="0" applyFill="1" applyBorder="1"/>
    <xf numFmtId="1" fontId="0" fillId="2" borderId="0" xfId="0" applyNumberFormat="1" applyFill="1" applyBorder="1"/>
    <xf numFmtId="166" fontId="17" fillId="2" borderId="0" xfId="1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6" fontId="10" fillId="2" borderId="5" xfId="1" applyNumberFormat="1" applyFont="1" applyFill="1" applyBorder="1"/>
    <xf numFmtId="166" fontId="9" fillId="2" borderId="12" xfId="1" applyNumberFormat="1" applyFont="1" applyFill="1" applyBorder="1" applyAlignment="1">
      <alignment wrapText="1"/>
    </xf>
    <xf numFmtId="165" fontId="10" fillId="0" borderId="11" xfId="2" applyNumberFormat="1" applyFont="1" applyFill="1" applyBorder="1" applyAlignment="1">
      <alignment horizontal="center" vertical="center" wrapText="1"/>
    </xf>
    <xf numFmtId="165" fontId="10" fillId="0" borderId="14" xfId="2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/>
    <xf numFmtId="165" fontId="0" fillId="0" borderId="0" xfId="1" applyNumberFormat="1" applyFont="1" applyAlignment="1">
      <alignment horizontal="center"/>
    </xf>
    <xf numFmtId="166" fontId="9" fillId="0" borderId="9" xfId="1" applyNumberFormat="1" applyFont="1" applyBorder="1" applyAlignment="1">
      <alignment wrapText="1"/>
    </xf>
    <xf numFmtId="3" fontId="9" fillId="0" borderId="9" xfId="1" applyNumberFormat="1" applyFont="1" applyFill="1" applyBorder="1"/>
    <xf numFmtId="166" fontId="9" fillId="2" borderId="9" xfId="1" applyNumberFormat="1" applyFont="1" applyFill="1" applyBorder="1"/>
    <xf numFmtId="166" fontId="9" fillId="2" borderId="9" xfId="1" applyNumberFormat="1" applyFont="1" applyFill="1" applyBorder="1" applyAlignment="1">
      <alignment wrapText="1"/>
    </xf>
    <xf numFmtId="166" fontId="8" fillId="0" borderId="0" xfId="1" applyNumberFormat="1" applyFont="1" applyAlignment="1" applyProtection="1">
      <alignment horizontal="center"/>
      <protection locked="0"/>
    </xf>
    <xf numFmtId="37" fontId="0" fillId="0" borderId="0" xfId="0" applyNumberFormat="1"/>
    <xf numFmtId="166" fontId="10" fillId="3" borderId="0" xfId="1" applyNumberFormat="1" applyFont="1" applyFill="1" applyBorder="1"/>
    <xf numFmtId="166" fontId="10" fillId="3" borderId="0" xfId="1" applyNumberFormat="1" applyFont="1" applyFill="1" applyBorder="1" applyAlignment="1">
      <alignment vertical="top"/>
    </xf>
    <xf numFmtId="0" fontId="9" fillId="3" borderId="0" xfId="0" applyFont="1" applyFill="1" applyBorder="1"/>
    <xf numFmtId="164" fontId="9" fillId="0" borderId="0" xfId="1" applyNumberFormat="1" applyFont="1" applyBorder="1"/>
    <xf numFmtId="1" fontId="14" fillId="0" borderId="0" xfId="0" applyNumberFormat="1" applyFont="1" applyFill="1" applyBorder="1"/>
    <xf numFmtId="166" fontId="14" fillId="0" borderId="0" xfId="1" applyNumberFormat="1" applyFont="1" applyFill="1" applyBorder="1"/>
    <xf numFmtId="0" fontId="13" fillId="0" borderId="0" xfId="0" applyFont="1" applyFill="1" applyBorder="1"/>
    <xf numFmtId="169" fontId="0" fillId="0" borderId="0" xfId="0" applyNumberFormat="1"/>
    <xf numFmtId="166" fontId="0" fillId="0" borderId="0" xfId="0" applyNumberFormat="1"/>
    <xf numFmtId="166" fontId="9" fillId="3" borderId="0" xfId="1" applyNumberFormat="1" applyFont="1" applyFill="1" applyBorder="1" applyAlignment="1">
      <alignment vertical="top"/>
    </xf>
    <xf numFmtId="166" fontId="9" fillId="3" borderId="0" xfId="1" applyNumberFormat="1" applyFont="1" applyFill="1" applyBorder="1" applyAlignment="1" applyProtection="1">
      <alignment vertical="top"/>
    </xf>
    <xf numFmtId="166" fontId="10" fillId="3" borderId="0" xfId="1" applyNumberFormat="1" applyFont="1" applyFill="1" applyBorder="1" applyAlignment="1" applyProtection="1">
      <alignment horizontal="left" vertical="top"/>
    </xf>
    <xf numFmtId="166" fontId="9" fillId="3" borderId="0" xfId="1" applyNumberFormat="1" applyFont="1" applyFill="1" applyBorder="1" applyAlignment="1" applyProtection="1">
      <alignment horizontal="center" vertical="top"/>
    </xf>
    <xf numFmtId="166" fontId="10" fillId="3" borderId="0" xfId="1" applyNumberFormat="1" applyFont="1" applyFill="1" applyBorder="1" applyAlignment="1" applyProtection="1">
      <alignment horizontal="center" vertical="top"/>
    </xf>
    <xf numFmtId="166" fontId="10" fillId="3" borderId="0" xfId="1" applyNumberFormat="1" applyFont="1" applyFill="1" applyBorder="1" applyAlignment="1" applyProtection="1">
      <alignment vertical="top"/>
    </xf>
    <xf numFmtId="166" fontId="9" fillId="3" borderId="18" xfId="1" applyNumberFormat="1" applyFont="1" applyFill="1" applyBorder="1" applyAlignment="1">
      <alignment vertical="top"/>
    </xf>
    <xf numFmtId="166" fontId="9" fillId="3" borderId="9" xfId="1" applyNumberFormat="1" applyFont="1" applyFill="1" applyBorder="1" applyAlignment="1">
      <alignment vertical="top"/>
    </xf>
    <xf numFmtId="0" fontId="0" fillId="0" borderId="0" xfId="0" applyBorder="1"/>
    <xf numFmtId="0" fontId="19" fillId="3" borderId="0" xfId="0" applyFont="1" applyFill="1" applyBorder="1"/>
    <xf numFmtId="166" fontId="18" fillId="3" borderId="0" xfId="1" applyNumberFormat="1" applyFont="1" applyFill="1" applyBorder="1"/>
    <xf numFmtId="166" fontId="10" fillId="3" borderId="0" xfId="1" applyNumberFormat="1" applyFont="1" applyFill="1" applyBorder="1" applyAlignment="1" applyProtection="1">
      <alignment vertical="top" wrapText="1"/>
    </xf>
    <xf numFmtId="166" fontId="9" fillId="3" borderId="0" xfId="1" applyNumberFormat="1" applyFont="1" applyFill="1" applyBorder="1" applyAlignment="1" applyProtection="1">
      <alignment horizontal="left" vertical="top"/>
    </xf>
    <xf numFmtId="0" fontId="0" fillId="3" borderId="0" xfId="0" applyFill="1"/>
    <xf numFmtId="166" fontId="9" fillId="3" borderId="9" xfId="1" applyNumberFormat="1" applyFont="1" applyFill="1" applyBorder="1" applyAlignment="1" applyProtection="1">
      <alignment vertical="top"/>
    </xf>
    <xf numFmtId="166" fontId="10" fillId="3" borderId="9" xfId="1" applyNumberFormat="1" applyFont="1" applyFill="1" applyBorder="1" applyAlignment="1">
      <alignment vertical="top"/>
    </xf>
    <xf numFmtId="1" fontId="7" fillId="0" borderId="0" xfId="0" applyNumberFormat="1" applyFont="1"/>
    <xf numFmtId="1" fontId="3" fillId="0" borderId="2" xfId="0" applyNumberFormat="1" applyFont="1" applyBorder="1" applyAlignment="1" applyProtection="1">
      <alignment horizontal="center" vertical="justify"/>
    </xf>
    <xf numFmtId="1" fontId="8" fillId="0" borderId="0" xfId="0" applyNumberFormat="1" applyFont="1" applyProtection="1"/>
    <xf numFmtId="166" fontId="8" fillId="0" borderId="0" xfId="1" applyNumberFormat="1" applyFont="1" applyProtection="1"/>
    <xf numFmtId="168" fontId="8" fillId="0" borderId="0" xfId="1" applyNumberFormat="1" applyFont="1" applyProtection="1">
      <protection locked="0"/>
    </xf>
    <xf numFmtId="168" fontId="3" fillId="0" borderId="25" xfId="1" applyNumberFormat="1" applyFont="1" applyBorder="1" applyProtection="1"/>
    <xf numFmtId="166" fontId="3" fillId="0" borderId="25" xfId="1" applyNumberFormat="1" applyFont="1" applyBorder="1" applyProtection="1"/>
    <xf numFmtId="1" fontId="9" fillId="0" borderId="0" xfId="0" applyNumberFormat="1" applyFont="1" applyFill="1" applyBorder="1"/>
    <xf numFmtId="166" fontId="9" fillId="0" borderId="0" xfId="0" applyNumberFormat="1" applyFont="1" applyFill="1" applyBorder="1"/>
    <xf numFmtId="37" fontId="9" fillId="0" borderId="0" xfId="0" applyNumberFormat="1" applyFont="1" applyFill="1" applyBorder="1"/>
    <xf numFmtId="37" fontId="10" fillId="0" borderId="12" xfId="1" applyNumberFormat="1" applyFont="1" applyFill="1" applyBorder="1"/>
    <xf numFmtId="166" fontId="8" fillId="0" borderId="0" xfId="1" applyNumberFormat="1" applyFont="1"/>
    <xf numFmtId="166" fontId="9" fillId="2" borderId="0" xfId="1" applyNumberFormat="1" applyFont="1" applyFill="1" applyBorder="1" applyAlignment="1">
      <alignment vertical="top"/>
    </xf>
    <xf numFmtId="166" fontId="9" fillId="0" borderId="10" xfId="1" applyNumberFormat="1" applyFont="1" applyFill="1" applyBorder="1" applyAlignment="1">
      <alignment vertical="top"/>
    </xf>
    <xf numFmtId="166" fontId="10" fillId="3" borderId="18" xfId="1" applyNumberFormat="1" applyFont="1" applyFill="1" applyBorder="1" applyAlignment="1">
      <alignment vertical="top"/>
    </xf>
    <xf numFmtId="37" fontId="10" fillId="0" borderId="0" xfId="1" applyNumberFormat="1" applyFont="1" applyFill="1" applyBorder="1"/>
    <xf numFmtId="43" fontId="9" fillId="0" borderId="0" xfId="0" applyNumberFormat="1" applyFont="1" applyFill="1" applyBorder="1"/>
    <xf numFmtId="166" fontId="20" fillId="0" borderId="0" xfId="1" applyNumberFormat="1" applyFont="1" applyBorder="1" applyAlignment="1">
      <alignment vertical="top"/>
    </xf>
    <xf numFmtId="166" fontId="21" fillId="0" borderId="0" xfId="1" applyNumberFormat="1" applyFont="1" applyBorder="1" applyAlignment="1">
      <alignment horizontal="justify" vertical="top"/>
    </xf>
    <xf numFmtId="1" fontId="20" fillId="4" borderId="0" xfId="0" applyNumberFormat="1" applyFont="1" applyFill="1" applyBorder="1" applyAlignment="1" applyProtection="1">
      <alignment horizontal="right"/>
      <protection hidden="1"/>
    </xf>
    <xf numFmtId="166" fontId="20" fillId="0" borderId="0" xfId="1" applyNumberFormat="1" applyFont="1" applyFill="1" applyBorder="1" applyAlignment="1" applyProtection="1">
      <alignment vertical="top"/>
    </xf>
    <xf numFmtId="166" fontId="21" fillId="0" borderId="0" xfId="1" applyNumberFormat="1" applyFont="1" applyFill="1" applyBorder="1" applyAlignment="1" applyProtection="1">
      <alignment horizontal="center" vertical="top"/>
    </xf>
    <xf numFmtId="166" fontId="21" fillId="0" borderId="0" xfId="1" applyNumberFormat="1" applyFont="1" applyFill="1" applyBorder="1" applyAlignment="1" applyProtection="1">
      <alignment vertical="top"/>
    </xf>
    <xf numFmtId="166" fontId="21" fillId="3" borderId="0" xfId="1" applyNumberFormat="1" applyFont="1" applyFill="1" applyBorder="1" applyAlignment="1">
      <alignment vertical="top"/>
    </xf>
    <xf numFmtId="166" fontId="21" fillId="3" borderId="13" xfId="1" applyNumberFormat="1" applyFont="1" applyFill="1" applyBorder="1" applyAlignment="1">
      <alignment horizontal="center" vertical="center"/>
    </xf>
    <xf numFmtId="166" fontId="20" fillId="3" borderId="12" xfId="1" applyNumberFormat="1" applyFont="1" applyFill="1" applyBorder="1" applyAlignment="1">
      <alignment vertical="top"/>
    </xf>
    <xf numFmtId="166" fontId="20" fillId="3" borderId="12" xfId="1" applyNumberFormat="1" applyFont="1" applyFill="1" applyBorder="1" applyAlignment="1">
      <alignment horizontal="right" vertical="top"/>
    </xf>
    <xf numFmtId="166" fontId="21" fillId="3" borderId="12" xfId="1" applyNumberFormat="1" applyFont="1" applyFill="1" applyBorder="1" applyAlignment="1">
      <alignment vertical="top"/>
    </xf>
    <xf numFmtId="164" fontId="20" fillId="3" borderId="12" xfId="1" applyFont="1" applyFill="1" applyBorder="1" applyAlignment="1">
      <alignment vertical="top"/>
    </xf>
    <xf numFmtId="166" fontId="20" fillId="3" borderId="11" xfId="1" applyNumberFormat="1" applyFont="1" applyFill="1" applyBorder="1" applyAlignment="1">
      <alignment vertical="top"/>
    </xf>
    <xf numFmtId="164" fontId="21" fillId="3" borderId="12" xfId="1" applyFont="1" applyFill="1" applyBorder="1" applyAlignment="1">
      <alignment vertical="top"/>
    </xf>
    <xf numFmtId="37" fontId="21" fillId="3" borderId="12" xfId="1" applyNumberFormat="1" applyFont="1" applyFill="1" applyBorder="1" applyAlignment="1">
      <alignment vertical="top"/>
    </xf>
    <xf numFmtId="39" fontId="21" fillId="3" borderId="12" xfId="1" applyNumberFormat="1" applyFont="1" applyFill="1" applyBorder="1" applyAlignment="1">
      <alignment vertical="top"/>
    </xf>
    <xf numFmtId="166" fontId="20" fillId="3" borderId="5" xfId="1" applyNumberFormat="1" applyFont="1" applyFill="1" applyBorder="1" applyAlignment="1">
      <alignment vertical="top"/>
    </xf>
    <xf numFmtId="166" fontId="20" fillId="3" borderId="12" xfId="1" applyNumberFormat="1" applyFont="1" applyFill="1" applyBorder="1" applyAlignment="1" applyProtection="1">
      <alignment horizontal="center" vertical="top"/>
    </xf>
    <xf numFmtId="166" fontId="21" fillId="3" borderId="12" xfId="1" applyNumberFormat="1" applyFont="1" applyFill="1" applyBorder="1" applyAlignment="1" applyProtection="1">
      <alignment vertical="top"/>
    </xf>
    <xf numFmtId="166" fontId="21" fillId="3" borderId="12" xfId="1" applyNumberFormat="1" applyFont="1" applyFill="1" applyBorder="1" applyAlignment="1" applyProtection="1">
      <alignment horizontal="center" vertical="top"/>
    </xf>
    <xf numFmtId="166" fontId="20" fillId="3" borderId="12" xfId="1" applyNumberFormat="1" applyFont="1" applyFill="1" applyBorder="1" applyAlignment="1" applyProtection="1">
      <alignment horizontal="left" vertical="top"/>
    </xf>
    <xf numFmtId="166" fontId="20" fillId="3" borderId="10" xfId="1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vertical="top"/>
    </xf>
    <xf numFmtId="166" fontId="20" fillId="2" borderId="0" xfId="1" applyNumberFormat="1" applyFont="1" applyFill="1" applyBorder="1" applyAlignment="1">
      <alignment vertical="top"/>
    </xf>
    <xf numFmtId="166" fontId="20" fillId="0" borderId="0" xfId="1" applyNumberFormat="1" applyFont="1" applyFill="1" applyBorder="1"/>
    <xf numFmtId="166" fontId="21" fillId="0" borderId="13" xfId="1" applyNumberFormat="1" applyFont="1" applyFill="1" applyBorder="1" applyAlignment="1">
      <alignment horizontal="right" vertical="center"/>
    </xf>
    <xf numFmtId="166" fontId="21" fillId="3" borderId="11" xfId="1" applyNumberFormat="1" applyFont="1" applyFill="1" applyBorder="1" applyAlignment="1">
      <alignment horizontal="center" vertical="center"/>
    </xf>
    <xf numFmtId="166" fontId="21" fillId="3" borderId="11" xfId="1" applyNumberFormat="1" applyFont="1" applyFill="1" applyBorder="1" applyAlignment="1">
      <alignment vertical="top"/>
    </xf>
    <xf numFmtId="166" fontId="20" fillId="3" borderId="11" xfId="1" applyNumberFormat="1" applyFont="1" applyFill="1" applyBorder="1"/>
    <xf numFmtId="166" fontId="21" fillId="3" borderId="3" xfId="1" applyNumberFormat="1" applyFont="1" applyFill="1" applyBorder="1"/>
    <xf numFmtId="166" fontId="21" fillId="3" borderId="11" xfId="1" applyNumberFormat="1" applyFont="1" applyFill="1" applyBorder="1"/>
    <xf numFmtId="37" fontId="20" fillId="3" borderId="11" xfId="1" applyNumberFormat="1" applyFont="1" applyFill="1" applyBorder="1"/>
    <xf numFmtId="37" fontId="21" fillId="3" borderId="3" xfId="1" applyNumberFormat="1" applyFont="1" applyFill="1" applyBorder="1"/>
    <xf numFmtId="166" fontId="21" fillId="3" borderId="3" xfId="1" applyNumberFormat="1" applyFont="1" applyFill="1" applyBorder="1" applyAlignment="1">
      <alignment vertical="top"/>
    </xf>
    <xf numFmtId="166" fontId="21" fillId="0" borderId="13" xfId="1" applyNumberFormat="1" applyFont="1" applyFill="1" applyBorder="1" applyAlignment="1">
      <alignment vertical="top"/>
    </xf>
    <xf numFmtId="166" fontId="20" fillId="0" borderId="12" xfId="1" applyNumberFormat="1" applyFont="1" applyFill="1" applyBorder="1"/>
    <xf numFmtId="166" fontId="20" fillId="3" borderId="0" xfId="1" applyNumberFormat="1" applyFont="1" applyFill="1" applyBorder="1"/>
    <xf numFmtId="166" fontId="21" fillId="3" borderId="13" xfId="1" applyNumberFormat="1" applyFont="1" applyFill="1" applyBorder="1" applyAlignment="1">
      <alignment horizontal="right" vertical="center"/>
    </xf>
    <xf numFmtId="166" fontId="20" fillId="3" borderId="13" xfId="1" applyNumberFormat="1" applyFont="1" applyFill="1" applyBorder="1"/>
    <xf numFmtId="166" fontId="21" fillId="3" borderId="13" xfId="1" applyNumberFormat="1" applyFont="1" applyFill="1" applyBorder="1"/>
    <xf numFmtId="166" fontId="21" fillId="0" borderId="0" xfId="1" applyNumberFormat="1" applyFont="1" applyFill="1" applyBorder="1"/>
    <xf numFmtId="166" fontId="21" fillId="3" borderId="0" xfId="1" applyNumberFormat="1" applyFont="1" applyFill="1" applyBorder="1"/>
    <xf numFmtId="166" fontId="20" fillId="0" borderId="12" xfId="1" applyNumberFormat="1" applyFont="1" applyFill="1" applyBorder="1" applyAlignment="1">
      <alignment vertical="top"/>
    </xf>
    <xf numFmtId="166" fontId="20" fillId="0" borderId="8" xfId="1" applyNumberFormat="1" applyFont="1" applyFill="1" applyBorder="1" applyAlignment="1">
      <alignment vertical="top"/>
    </xf>
    <xf numFmtId="37" fontId="20" fillId="0" borderId="12" xfId="1" applyNumberFormat="1" applyFont="1" applyFill="1" applyBorder="1"/>
    <xf numFmtId="37" fontId="20" fillId="0" borderId="12" xfId="1" applyNumberFormat="1" applyFont="1" applyFill="1" applyBorder="1" applyAlignment="1">
      <alignment vertical="top"/>
    </xf>
    <xf numFmtId="37" fontId="21" fillId="0" borderId="12" xfId="1" applyNumberFormat="1" applyFont="1" applyFill="1" applyBorder="1" applyAlignment="1">
      <alignment vertical="top"/>
    </xf>
    <xf numFmtId="166" fontId="20" fillId="0" borderId="10" xfId="1" applyNumberFormat="1" applyFont="1" applyFill="1" applyBorder="1"/>
    <xf numFmtId="166" fontId="22" fillId="0" borderId="12" xfId="1" applyNumberFormat="1" applyFont="1" applyFill="1" applyBorder="1" applyAlignment="1">
      <alignment horizontal="right" vertical="top"/>
    </xf>
    <xf numFmtId="166" fontId="20" fillId="0" borderId="12" xfId="1" applyNumberFormat="1" applyFont="1" applyFill="1" applyBorder="1" applyAlignment="1">
      <alignment horizontal="right" vertical="top"/>
    </xf>
    <xf numFmtId="166" fontId="21" fillId="0" borderId="0" xfId="1" applyNumberFormat="1" applyFont="1" applyFill="1" applyBorder="1" applyAlignment="1">
      <alignment vertical="top"/>
    </xf>
    <xf numFmtId="166" fontId="20" fillId="0" borderId="12" xfId="1" applyNumberFormat="1" applyFont="1" applyFill="1" applyBorder="1" applyAlignment="1">
      <alignment horizontal="center" vertical="center"/>
    </xf>
    <xf numFmtId="166" fontId="21" fillId="3" borderId="11" xfId="1" applyNumberFormat="1" applyFont="1" applyFill="1" applyBorder="1" applyAlignment="1">
      <alignment horizontal="right" vertical="top"/>
    </xf>
    <xf numFmtId="166" fontId="23" fillId="3" borderId="11" xfId="1" applyNumberFormat="1" applyFont="1" applyFill="1" applyBorder="1" applyAlignment="1">
      <alignment horizontal="right" vertical="top"/>
    </xf>
    <xf numFmtId="166" fontId="20" fillId="3" borderId="11" xfId="1" applyNumberFormat="1" applyFont="1" applyFill="1" applyBorder="1" applyAlignment="1">
      <alignment horizontal="center" vertical="center"/>
    </xf>
    <xf numFmtId="166" fontId="21" fillId="0" borderId="12" xfId="1" applyNumberFormat="1" applyFont="1" applyFill="1" applyBorder="1"/>
    <xf numFmtId="0" fontId="20" fillId="0" borderId="0" xfId="0" applyFont="1" applyFill="1" applyBorder="1"/>
    <xf numFmtId="166" fontId="20" fillId="3" borderId="11" xfId="1" applyNumberFormat="1" applyFont="1" applyFill="1" applyBorder="1" applyAlignment="1">
      <alignment horizontal="right"/>
    </xf>
    <xf numFmtId="166" fontId="21" fillId="0" borderId="3" xfId="1" applyNumberFormat="1" applyFont="1" applyFill="1" applyBorder="1"/>
    <xf numFmtId="166" fontId="20" fillId="2" borderId="0" xfId="1" applyNumberFormat="1" applyFont="1" applyFill="1" applyBorder="1"/>
    <xf numFmtId="166" fontId="24" fillId="3" borderId="0" xfId="1" applyNumberFormat="1" applyFont="1" applyFill="1" applyBorder="1" applyAlignment="1">
      <alignment vertical="top"/>
    </xf>
    <xf numFmtId="166" fontId="25" fillId="3" borderId="0" xfId="1" applyNumberFormat="1" applyFont="1" applyFill="1" applyBorder="1" applyAlignment="1">
      <alignment vertical="top"/>
    </xf>
    <xf numFmtId="166" fontId="24" fillId="3" borderId="3" xfId="1" applyNumberFormat="1" applyFont="1" applyFill="1" applyBorder="1" applyAlignment="1">
      <alignment horizontal="center" vertical="top" wrapText="1"/>
    </xf>
    <xf numFmtId="166" fontId="24" fillId="3" borderId="13" xfId="1" applyNumberFormat="1" applyFont="1" applyFill="1" applyBorder="1" applyAlignment="1">
      <alignment horizontal="center" vertical="center"/>
    </xf>
    <xf numFmtId="166" fontId="25" fillId="3" borderId="6" xfId="1" applyNumberFormat="1" applyFont="1" applyFill="1" applyBorder="1" applyAlignment="1">
      <alignment vertical="top"/>
    </xf>
    <xf numFmtId="166" fontId="25" fillId="3" borderId="12" xfId="1" applyNumberFormat="1" applyFont="1" applyFill="1" applyBorder="1" applyAlignment="1">
      <alignment vertical="top"/>
    </xf>
    <xf numFmtId="166" fontId="24" fillId="3" borderId="11" xfId="1" applyNumberFormat="1" applyFont="1" applyFill="1" applyBorder="1" applyAlignment="1">
      <alignment horizontal="center" vertical="top"/>
    </xf>
    <xf numFmtId="166" fontId="25" fillId="3" borderId="11" xfId="1" applyNumberFormat="1" applyFont="1" applyFill="1" applyBorder="1" applyAlignment="1" applyProtection="1">
      <alignment vertical="top"/>
    </xf>
    <xf numFmtId="166" fontId="25" fillId="3" borderId="12" xfId="1" applyNumberFormat="1" applyFont="1" applyFill="1" applyBorder="1" applyAlignment="1" applyProtection="1">
      <alignment vertical="top"/>
    </xf>
    <xf numFmtId="166" fontId="25" fillId="3" borderId="0" xfId="1" applyNumberFormat="1" applyFont="1" applyFill="1" applyBorder="1" applyAlignment="1">
      <alignment horizontal="left" vertical="top"/>
    </xf>
    <xf numFmtId="166" fontId="25" fillId="3" borderId="0" xfId="1" applyNumberFormat="1" applyFont="1" applyFill="1" applyBorder="1" applyAlignment="1">
      <alignment horizontal="left" vertical="top" indent="2"/>
    </xf>
    <xf numFmtId="166" fontId="25" fillId="3" borderId="0" xfId="1" applyNumberFormat="1" applyFont="1" applyFill="1" applyBorder="1" applyAlignment="1">
      <alignment horizontal="left" vertical="top" wrapText="1" indent="2"/>
    </xf>
    <xf numFmtId="164" fontId="25" fillId="3" borderId="12" xfId="1" applyFont="1" applyFill="1" applyBorder="1" applyAlignment="1">
      <alignment vertical="top"/>
    </xf>
    <xf numFmtId="166" fontId="25" fillId="3" borderId="0" xfId="1" applyNumberFormat="1" applyFont="1" applyFill="1" applyBorder="1" applyAlignment="1">
      <alignment horizontal="left" vertical="top" wrapText="1"/>
    </xf>
    <xf numFmtId="37" fontId="25" fillId="3" borderId="12" xfId="1" applyNumberFormat="1" applyFont="1" applyFill="1" applyBorder="1" applyAlignment="1">
      <alignment vertical="top"/>
    </xf>
    <xf numFmtId="166" fontId="25" fillId="3" borderId="0" xfId="1" applyNumberFormat="1" applyFont="1" applyFill="1" applyBorder="1" applyAlignment="1">
      <alignment vertical="top" wrapText="1"/>
    </xf>
    <xf numFmtId="37" fontId="25" fillId="3" borderId="11" xfId="1" applyNumberFormat="1" applyFont="1" applyFill="1" applyBorder="1" applyAlignment="1">
      <alignment vertical="top"/>
    </xf>
    <xf numFmtId="166" fontId="25" fillId="3" borderId="11" xfId="1" applyNumberFormat="1" applyFont="1" applyFill="1" applyBorder="1" applyAlignment="1">
      <alignment vertical="top"/>
    </xf>
    <xf numFmtId="166" fontId="25" fillId="3" borderId="0" xfId="1" quotePrefix="1" applyNumberFormat="1" applyFont="1" applyFill="1" applyBorder="1" applyAlignment="1">
      <alignment horizontal="left" vertical="top" indent="4"/>
    </xf>
    <xf numFmtId="39" fontId="25" fillId="3" borderId="12" xfId="1" applyNumberFormat="1" applyFont="1" applyFill="1" applyBorder="1" applyAlignment="1">
      <alignment vertical="top"/>
    </xf>
    <xf numFmtId="166" fontId="25" fillId="3" borderId="7" xfId="1" applyNumberFormat="1" applyFont="1" applyFill="1" applyBorder="1" applyAlignment="1" applyProtection="1">
      <alignment vertical="top"/>
    </xf>
    <xf numFmtId="166" fontId="24" fillId="3" borderId="17" xfId="1" applyNumberFormat="1" applyFont="1" applyFill="1" applyBorder="1" applyAlignment="1">
      <alignment horizontal="center" vertical="top"/>
    </xf>
    <xf numFmtId="166" fontId="25" fillId="3" borderId="0" xfId="1" applyNumberFormat="1" applyFont="1" applyFill="1" applyBorder="1" applyAlignment="1" applyProtection="1">
      <alignment vertical="top"/>
    </xf>
    <xf numFmtId="166" fontId="24" fillId="3" borderId="0" xfId="1" applyNumberFormat="1" applyFont="1" applyFill="1" applyBorder="1" applyAlignment="1" applyProtection="1">
      <alignment vertical="top"/>
    </xf>
    <xf numFmtId="166" fontId="24" fillId="3" borderId="17" xfId="1" applyNumberFormat="1" applyFont="1" applyFill="1" applyBorder="1" applyAlignment="1" applyProtection="1">
      <alignment vertical="top"/>
    </xf>
    <xf numFmtId="166" fontId="25" fillId="3" borderId="18" xfId="1" applyNumberFormat="1" applyFont="1" applyFill="1" applyBorder="1" applyAlignment="1">
      <alignment horizontal="center" vertical="top"/>
    </xf>
    <xf numFmtId="166" fontId="25" fillId="3" borderId="9" xfId="1" applyNumberFormat="1" applyFont="1" applyFill="1" applyBorder="1" applyAlignment="1">
      <alignment vertical="top"/>
    </xf>
    <xf numFmtId="166" fontId="25" fillId="0" borderId="0" xfId="1" applyNumberFormat="1" applyFont="1" applyBorder="1" applyAlignment="1">
      <alignment horizontal="center" vertical="top"/>
    </xf>
    <xf numFmtId="166" fontId="25" fillId="0" borderId="0" xfId="1" applyNumberFormat="1" applyFont="1" applyBorder="1" applyAlignment="1">
      <alignment vertical="top"/>
    </xf>
    <xf numFmtId="166" fontId="25" fillId="0" borderId="0" xfId="1" applyNumberFormat="1" applyFont="1" applyFill="1" applyBorder="1" applyAlignment="1">
      <alignment vertical="top"/>
    </xf>
    <xf numFmtId="166" fontId="24" fillId="3" borderId="0" xfId="1" applyNumberFormat="1" applyFont="1" applyFill="1" applyBorder="1"/>
    <xf numFmtId="166" fontId="24" fillId="3" borderId="3" xfId="1" applyNumberFormat="1" applyFont="1" applyFill="1" applyBorder="1" applyAlignment="1">
      <alignment horizontal="center" vertical="center"/>
    </xf>
    <xf numFmtId="166" fontId="24" fillId="3" borderId="6" xfId="1" quotePrefix="1" applyNumberFormat="1" applyFont="1" applyFill="1" applyBorder="1" applyAlignment="1">
      <alignment horizontal="center" vertical="top"/>
    </xf>
    <xf numFmtId="166" fontId="25" fillId="3" borderId="0" xfId="1" quotePrefix="1" applyNumberFormat="1" applyFont="1" applyFill="1" applyBorder="1" applyAlignment="1">
      <alignment horizontal="center" vertical="top"/>
    </xf>
    <xf numFmtId="166" fontId="25" fillId="3" borderId="11" xfId="1" applyNumberFormat="1" applyFont="1" applyFill="1" applyBorder="1" applyAlignment="1">
      <alignment horizontal="center" vertical="top"/>
    </xf>
    <xf numFmtId="166" fontId="24" fillId="3" borderId="11" xfId="1" applyNumberFormat="1" applyFont="1" applyFill="1" applyBorder="1" applyAlignment="1">
      <alignment vertical="top"/>
    </xf>
    <xf numFmtId="166" fontId="25" fillId="3" borderId="11" xfId="1" applyNumberFormat="1" applyFont="1" applyFill="1" applyBorder="1" applyAlignment="1" applyProtection="1">
      <alignment horizontal="center" vertical="top"/>
    </xf>
    <xf numFmtId="166" fontId="25" fillId="3" borderId="11" xfId="1" applyNumberFormat="1" applyFont="1" applyFill="1" applyBorder="1" applyAlignment="1">
      <alignment horizontal="left" vertical="top"/>
    </xf>
    <xf numFmtId="166" fontId="25" fillId="3" borderId="11" xfId="1" quotePrefix="1" applyNumberFormat="1" applyFont="1" applyFill="1" applyBorder="1" applyAlignment="1" applyProtection="1">
      <alignment horizontal="center" vertical="top"/>
    </xf>
    <xf numFmtId="166" fontId="24" fillId="3" borderId="3" xfId="1" applyNumberFormat="1" applyFont="1" applyFill="1" applyBorder="1" applyAlignment="1">
      <alignment vertical="top"/>
    </xf>
    <xf numFmtId="166" fontId="25" fillId="3" borderId="0" xfId="1" applyNumberFormat="1" applyFont="1" applyFill="1" applyBorder="1" applyAlignment="1">
      <alignment horizontal="left" vertical="top" indent="4"/>
    </xf>
    <xf numFmtId="166" fontId="25" fillId="3" borderId="8" xfId="1" applyNumberFormat="1" applyFont="1" applyFill="1" applyBorder="1" applyAlignment="1">
      <alignment vertical="top"/>
    </xf>
    <xf numFmtId="166" fontId="25" fillId="3" borderId="8" xfId="1" applyNumberFormat="1" applyFont="1" applyFill="1" applyBorder="1" applyAlignment="1">
      <alignment horizontal="center" vertical="top"/>
    </xf>
    <xf numFmtId="166" fontId="25" fillId="3" borderId="5" xfId="1" applyNumberFormat="1" applyFont="1" applyFill="1" applyBorder="1" applyAlignment="1">
      <alignment vertical="top"/>
    </xf>
    <xf numFmtId="166" fontId="25" fillId="3" borderId="4" xfId="1" applyNumberFormat="1" applyFont="1" applyFill="1" applyBorder="1" applyAlignment="1" applyProtection="1">
      <alignment vertical="top"/>
    </xf>
    <xf numFmtId="166" fontId="25" fillId="3" borderId="7" xfId="1" applyNumberFormat="1" applyFont="1" applyFill="1" applyBorder="1" applyAlignment="1" applyProtection="1">
      <alignment horizontal="center" vertical="top"/>
    </xf>
    <xf numFmtId="166" fontId="25" fillId="3" borderId="5" xfId="1" applyNumberFormat="1" applyFont="1" applyFill="1" applyBorder="1" applyAlignment="1" applyProtection="1">
      <alignment horizontal="center" vertical="top"/>
    </xf>
    <xf numFmtId="166" fontId="25" fillId="3" borderId="5" xfId="1" applyNumberFormat="1" applyFont="1" applyFill="1" applyBorder="1" applyAlignment="1" applyProtection="1">
      <alignment vertical="top"/>
    </xf>
    <xf numFmtId="166" fontId="25" fillId="3" borderId="12" xfId="1" applyNumberFormat="1" applyFont="1" applyFill="1" applyBorder="1" applyAlignment="1" applyProtection="1">
      <alignment horizontal="center" vertical="top"/>
    </xf>
    <xf numFmtId="166" fontId="24" fillId="3" borderId="12" xfId="1" applyNumberFormat="1" applyFont="1" applyFill="1" applyBorder="1" applyAlignment="1" applyProtection="1">
      <alignment vertical="top"/>
    </xf>
    <xf numFmtId="166" fontId="24" fillId="3" borderId="0" xfId="1" applyNumberFormat="1" applyFont="1" applyFill="1" applyBorder="1" applyAlignment="1" applyProtection="1">
      <alignment horizontal="center" vertical="top"/>
    </xf>
    <xf numFmtId="166" fontId="25" fillId="3" borderId="17" xfId="1" applyNumberFormat="1" applyFont="1" applyFill="1" applyBorder="1" applyAlignment="1">
      <alignment vertical="top"/>
    </xf>
    <xf numFmtId="166" fontId="24" fillId="3" borderId="12" xfId="1" applyNumberFormat="1" applyFont="1" applyFill="1" applyBorder="1" applyAlignment="1">
      <alignment vertical="top"/>
    </xf>
    <xf numFmtId="166" fontId="24" fillId="3" borderId="12" xfId="1" applyNumberFormat="1" applyFont="1" applyFill="1" applyBorder="1" applyAlignment="1">
      <alignment horizontal="left" vertical="top"/>
    </xf>
    <xf numFmtId="166" fontId="24" fillId="3" borderId="12" xfId="1" applyNumberFormat="1" applyFont="1" applyFill="1" applyBorder="1" applyAlignment="1" applyProtection="1">
      <alignment horizontal="left" vertical="top"/>
    </xf>
    <xf numFmtId="166" fontId="24" fillId="3" borderId="18" xfId="1" applyNumberFormat="1" applyFont="1" applyFill="1" applyBorder="1" applyAlignment="1" applyProtection="1">
      <alignment vertical="top"/>
    </xf>
    <xf numFmtId="166" fontId="24" fillId="3" borderId="9" xfId="1" applyNumberFormat="1" applyFont="1" applyFill="1" applyBorder="1" applyAlignment="1" applyProtection="1">
      <alignment vertical="top"/>
    </xf>
    <xf numFmtId="166" fontId="24" fillId="0" borderId="0" xfId="1" applyNumberFormat="1" applyFont="1" applyBorder="1"/>
    <xf numFmtId="166" fontId="25" fillId="0" borderId="0" xfId="1" applyNumberFormat="1" applyFont="1" applyBorder="1"/>
    <xf numFmtId="166" fontId="24" fillId="0" borderId="0" xfId="1" applyNumberFormat="1" applyFont="1" applyBorder="1" applyAlignment="1">
      <alignment vertical="top"/>
    </xf>
    <xf numFmtId="166" fontId="25" fillId="3" borderId="0" xfId="1" applyNumberFormat="1" applyFont="1" applyFill="1" applyBorder="1"/>
    <xf numFmtId="166" fontId="24" fillId="3" borderId="6" xfId="1" applyNumberFormat="1" applyFont="1" applyFill="1" applyBorder="1" applyAlignment="1">
      <alignment horizontal="center" vertical="center"/>
    </xf>
    <xf numFmtId="166" fontId="24" fillId="3" borderId="8" xfId="1" applyNumberFormat="1" applyFont="1" applyFill="1" applyBorder="1" applyAlignment="1">
      <alignment horizontal="center" vertical="center"/>
    </xf>
    <xf numFmtId="166" fontId="24" fillId="3" borderId="10" xfId="1" applyNumberFormat="1" applyFont="1" applyFill="1" applyBorder="1" applyAlignment="1">
      <alignment horizontal="center" vertical="center"/>
    </xf>
    <xf numFmtId="166" fontId="25" fillId="3" borderId="11" xfId="1" applyNumberFormat="1" applyFont="1" applyFill="1" applyBorder="1"/>
    <xf numFmtId="166" fontId="25" fillId="3" borderId="12" xfId="1" applyNumberFormat="1" applyFont="1" applyFill="1" applyBorder="1"/>
    <xf numFmtId="166" fontId="25" fillId="3" borderId="11" xfId="1" applyNumberFormat="1" applyFont="1" applyFill="1" applyBorder="1" applyAlignment="1">
      <alignment vertical="top" wrapText="1"/>
    </xf>
    <xf numFmtId="166" fontId="25" fillId="3" borderId="12" xfId="1" applyNumberFormat="1" applyFont="1" applyFill="1" applyBorder="1" applyAlignment="1">
      <alignment vertical="center"/>
    </xf>
    <xf numFmtId="166" fontId="25" fillId="3" borderId="8" xfId="1" applyNumberFormat="1" applyFont="1" applyFill="1" applyBorder="1" applyAlignment="1">
      <alignment vertical="top" wrapText="1"/>
    </xf>
    <xf numFmtId="166" fontId="24" fillId="3" borderId="13" xfId="1" applyNumberFormat="1" applyFont="1" applyFill="1" applyBorder="1" applyAlignment="1">
      <alignment vertical="top"/>
    </xf>
    <xf numFmtId="166" fontId="24" fillId="3" borderId="13" xfId="1" applyNumberFormat="1" applyFont="1" applyFill="1" applyBorder="1" applyAlignment="1">
      <alignment horizontal="center" vertical="top" wrapText="1"/>
    </xf>
    <xf numFmtId="166" fontId="25" fillId="3" borderId="17" xfId="1" applyNumberFormat="1" applyFont="1" applyFill="1" applyBorder="1"/>
    <xf numFmtId="166" fontId="24" fillId="3" borderId="11" xfId="1" applyNumberFormat="1" applyFont="1" applyFill="1" applyBorder="1"/>
    <xf numFmtId="166" fontId="24" fillId="3" borderId="12" xfId="1" applyNumberFormat="1" applyFont="1" applyFill="1" applyBorder="1"/>
    <xf numFmtId="166" fontId="25" fillId="3" borderId="18" xfId="1" applyNumberFormat="1" applyFont="1" applyFill="1" applyBorder="1"/>
    <xf numFmtId="166" fontId="24" fillId="3" borderId="3" xfId="1" applyNumberFormat="1" applyFont="1" applyFill="1" applyBorder="1"/>
    <xf numFmtId="166" fontId="25" fillId="3" borderId="2" xfId="1" applyNumberFormat="1" applyFont="1" applyFill="1" applyBorder="1"/>
    <xf numFmtId="166" fontId="25" fillId="3" borderId="13" xfId="1" applyNumberFormat="1" applyFont="1" applyFill="1" applyBorder="1"/>
    <xf numFmtId="166" fontId="24" fillId="3" borderId="3" xfId="1" applyNumberFormat="1" applyFont="1" applyFill="1" applyBorder="1" applyAlignment="1">
      <alignment horizontal="center"/>
    </xf>
    <xf numFmtId="166" fontId="24" fillId="3" borderId="13" xfId="1" applyNumberFormat="1" applyFont="1" applyFill="1" applyBorder="1" applyAlignment="1">
      <alignment horizontal="center"/>
    </xf>
    <xf numFmtId="4" fontId="25" fillId="3" borderId="11" xfId="1" applyNumberFormat="1" applyFont="1" applyFill="1" applyBorder="1"/>
    <xf numFmtId="166" fontId="25" fillId="3" borderId="8" xfId="1" applyNumberFormat="1" applyFont="1" applyFill="1" applyBorder="1"/>
    <xf numFmtId="166" fontId="25" fillId="3" borderId="10" xfId="1" applyNumberFormat="1" applyFont="1" applyFill="1" applyBorder="1"/>
    <xf numFmtId="0" fontId="25" fillId="3" borderId="0" xfId="0" applyFont="1" applyFill="1" applyBorder="1"/>
    <xf numFmtId="0" fontId="25" fillId="0" borderId="0" xfId="0" applyFont="1" applyFill="1" applyBorder="1"/>
    <xf numFmtId="166" fontId="24" fillId="0" borderId="0" xfId="1" applyNumberFormat="1" applyFont="1" applyFill="1" applyBorder="1"/>
    <xf numFmtId="166" fontId="24" fillId="3" borderId="1" xfId="1" applyNumberFormat="1" applyFont="1" applyFill="1" applyBorder="1" applyAlignment="1">
      <alignment horizontal="center" vertical="center"/>
    </xf>
    <xf numFmtId="166" fontId="24" fillId="3" borderId="2" xfId="1" applyNumberFormat="1" applyFont="1" applyFill="1" applyBorder="1" applyAlignment="1">
      <alignment horizontal="center" vertical="center"/>
    </xf>
    <xf numFmtId="166" fontId="24" fillId="3" borderId="13" xfId="1" applyNumberFormat="1" applyFont="1" applyFill="1" applyBorder="1" applyAlignment="1">
      <alignment horizontal="right" vertical="center"/>
    </xf>
    <xf numFmtId="166" fontId="24" fillId="3" borderId="17" xfId="1" applyNumberFormat="1" applyFont="1" applyFill="1" applyBorder="1" applyAlignment="1">
      <alignment horizontal="center" vertical="center"/>
    </xf>
    <xf numFmtId="166" fontId="24" fillId="3" borderId="0" xfId="1" applyNumberFormat="1" applyFont="1" applyFill="1" applyBorder="1" applyAlignment="1">
      <alignment horizontal="center" vertical="center"/>
    </xf>
    <xf numFmtId="166" fontId="24" fillId="3" borderId="12" xfId="1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17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center"/>
    </xf>
    <xf numFmtId="166" fontId="24" fillId="3" borderId="13" xfId="1" applyNumberFormat="1" applyFont="1" applyFill="1" applyBorder="1"/>
    <xf numFmtId="37" fontId="25" fillId="3" borderId="12" xfId="1" applyNumberFormat="1" applyFont="1" applyFill="1" applyBorder="1"/>
    <xf numFmtId="164" fontId="25" fillId="3" borderId="12" xfId="1" applyFont="1" applyFill="1" applyBorder="1"/>
    <xf numFmtId="37" fontId="24" fillId="3" borderId="13" xfId="1" applyNumberFormat="1" applyFont="1" applyFill="1" applyBorder="1"/>
    <xf numFmtId="0" fontId="25" fillId="3" borderId="0" xfId="0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right" vertical="top"/>
    </xf>
    <xf numFmtId="166" fontId="24" fillId="0" borderId="13" xfId="1" applyNumberFormat="1" applyFont="1" applyFill="1" applyBorder="1" applyAlignment="1">
      <alignment vertical="top"/>
    </xf>
    <xf numFmtId="0" fontId="24" fillId="3" borderId="0" xfId="0" applyFont="1" applyFill="1" applyBorder="1"/>
    <xf numFmtId="0" fontId="25" fillId="3" borderId="4" xfId="0" applyFont="1" applyFill="1" applyBorder="1"/>
    <xf numFmtId="0" fontId="25" fillId="3" borderId="5" xfId="0" applyFont="1" applyFill="1" applyBorder="1"/>
    <xf numFmtId="0" fontId="24" fillId="3" borderId="9" xfId="0" applyFont="1" applyFill="1" applyBorder="1" applyAlignment="1">
      <alignment horizontal="right" vertical="top"/>
    </xf>
    <xf numFmtId="0" fontId="24" fillId="3" borderId="0" xfId="0" applyFont="1" applyFill="1" applyBorder="1" applyAlignment="1">
      <alignment horizontal="right" vertical="top"/>
    </xf>
    <xf numFmtId="0" fontId="25" fillId="3" borderId="17" xfId="0" applyFont="1" applyFill="1" applyBorder="1"/>
    <xf numFmtId="37" fontId="24" fillId="3" borderId="12" xfId="1" applyNumberFormat="1" applyFont="1" applyFill="1" applyBorder="1" applyAlignment="1">
      <alignment vertical="top"/>
    </xf>
    <xf numFmtId="0" fontId="25" fillId="3" borderId="18" xfId="0" applyFont="1" applyFill="1" applyBorder="1"/>
    <xf numFmtId="0" fontId="25" fillId="3" borderId="9" xfId="0" applyFont="1" applyFill="1" applyBorder="1"/>
    <xf numFmtId="166" fontId="24" fillId="3" borderId="10" xfId="1" applyNumberFormat="1" applyFont="1" applyFill="1" applyBorder="1"/>
    <xf numFmtId="166" fontId="27" fillId="0" borderId="0" xfId="1" applyNumberFormat="1" applyFont="1" applyFill="1" applyBorder="1"/>
    <xf numFmtId="0" fontId="28" fillId="0" borderId="0" xfId="0" applyFont="1" applyFill="1" applyBorder="1"/>
    <xf numFmtId="166" fontId="25" fillId="3" borderId="17" xfId="1" applyNumberFormat="1" applyFont="1" applyFill="1" applyBorder="1" applyAlignment="1">
      <alignment horizontal="left" vertical="top" wrapText="1"/>
    </xf>
    <xf numFmtId="166" fontId="26" fillId="3" borderId="12" xfId="1" applyNumberFormat="1" applyFont="1" applyFill="1" applyBorder="1" applyAlignment="1">
      <alignment horizontal="right" vertical="top"/>
    </xf>
    <xf numFmtId="166" fontId="25" fillId="3" borderId="17" xfId="1" applyNumberFormat="1" applyFont="1" applyFill="1" applyBorder="1" applyAlignment="1">
      <alignment horizontal="left" vertical="top" wrapText="1" indent="3"/>
    </xf>
    <xf numFmtId="166" fontId="25" fillId="3" borderId="12" xfId="1" applyNumberFormat="1" applyFont="1" applyFill="1" applyBorder="1" applyAlignment="1">
      <alignment horizontal="right" vertical="top"/>
    </xf>
    <xf numFmtId="166" fontId="25" fillId="3" borderId="17" xfId="1" applyNumberFormat="1" applyFont="1" applyFill="1" applyBorder="1" applyAlignment="1">
      <alignment vertical="top" wrapText="1"/>
    </xf>
    <xf numFmtId="166" fontId="29" fillId="3" borderId="12" xfId="1" applyNumberFormat="1" applyFont="1" applyFill="1" applyBorder="1" applyAlignment="1">
      <alignment horizontal="right" vertical="top"/>
    </xf>
    <xf numFmtId="166" fontId="24" fillId="0" borderId="0" xfId="1" applyNumberFormat="1" applyFont="1" applyFill="1" applyBorder="1" applyAlignment="1">
      <alignment vertical="top"/>
    </xf>
    <xf numFmtId="166" fontId="24" fillId="3" borderId="2" xfId="1" applyNumberFormat="1" applyFont="1" applyFill="1" applyBorder="1"/>
    <xf numFmtId="166" fontId="24" fillId="3" borderId="12" xfId="1" applyNumberFormat="1" applyFont="1" applyFill="1" applyBorder="1" applyAlignment="1">
      <alignment horizontal="right" vertical="top"/>
    </xf>
    <xf numFmtId="0" fontId="25" fillId="3" borderId="2" xfId="0" applyFont="1" applyFill="1" applyBorder="1" applyAlignment="1">
      <alignment horizontal="right" vertical="top"/>
    </xf>
    <xf numFmtId="166" fontId="25" fillId="3" borderId="17" xfId="1" applyNumberFormat="1" applyFont="1" applyFill="1" applyBorder="1" applyAlignment="1">
      <alignment horizontal="left" vertical="top" wrapText="1" indent="2"/>
    </xf>
    <xf numFmtId="166" fontId="25" fillId="3" borderId="12" xfId="1" applyNumberFormat="1" applyFont="1" applyFill="1" applyBorder="1" applyAlignment="1">
      <alignment horizontal="center" vertical="center"/>
    </xf>
    <xf numFmtId="166" fontId="28" fillId="3" borderId="12" xfId="1" applyNumberFormat="1" applyFont="1" applyFill="1" applyBorder="1" applyAlignment="1">
      <alignment horizontal="right"/>
    </xf>
    <xf numFmtId="166" fontId="24" fillId="0" borderId="13" xfId="1" applyNumberFormat="1" applyFont="1" applyFill="1" applyBorder="1"/>
    <xf numFmtId="166" fontId="25" fillId="3" borderId="0" xfId="1" applyNumberFormat="1" applyFont="1" applyFill="1" applyBorder="1" applyAlignment="1">
      <alignment wrapText="1"/>
    </xf>
    <xf numFmtId="166" fontId="25" fillId="0" borderId="0" xfId="1" applyNumberFormat="1" applyFont="1" applyFill="1" applyBorder="1"/>
    <xf numFmtId="166" fontId="24" fillId="3" borderId="3" xfId="1" applyNumberFormat="1" applyFont="1" applyFill="1" applyBorder="1" applyAlignment="1">
      <alignment horizontal="center" vertical="center" wrapText="1"/>
    </xf>
    <xf numFmtId="166" fontId="25" fillId="3" borderId="6" xfId="1" applyNumberFormat="1" applyFont="1" applyFill="1" applyBorder="1"/>
    <xf numFmtId="166" fontId="24" fillId="3" borderId="17" xfId="1" applyNumberFormat="1" applyFont="1" applyFill="1" applyBorder="1" applyAlignment="1">
      <alignment horizontal="left" vertical="top" wrapText="1"/>
    </xf>
    <xf numFmtId="0" fontId="30" fillId="3" borderId="11" xfId="0" applyFont="1" applyFill="1" applyBorder="1"/>
    <xf numFmtId="164" fontId="25" fillId="3" borderId="0" xfId="1" applyFont="1" applyFill="1" applyBorder="1"/>
    <xf numFmtId="164" fontId="25" fillId="3" borderId="11" xfId="1" applyFont="1" applyFill="1" applyBorder="1"/>
    <xf numFmtId="0" fontId="31" fillId="3" borderId="11" xfId="0" applyFont="1" applyFill="1" applyBorder="1"/>
    <xf numFmtId="166" fontId="25" fillId="3" borderId="9" xfId="1" applyNumberFormat="1" applyFont="1" applyFill="1" applyBorder="1" applyAlignment="1">
      <alignment wrapText="1"/>
    </xf>
    <xf numFmtId="166" fontId="28" fillId="3" borderId="0" xfId="1" applyNumberFormat="1" applyFont="1" applyFill="1" applyBorder="1" applyAlignment="1">
      <alignment wrapText="1"/>
    </xf>
    <xf numFmtId="3" fontId="25" fillId="3" borderId="8" xfId="1" applyNumberFormat="1" applyFont="1" applyFill="1" applyBorder="1"/>
    <xf numFmtId="0" fontId="30" fillId="3" borderId="17" xfId="0" applyFont="1" applyFill="1" applyBorder="1"/>
    <xf numFmtId="166" fontId="24" fillId="3" borderId="3" xfId="1" applyNumberFormat="1" applyFont="1" applyFill="1" applyBorder="1" applyAlignment="1">
      <alignment wrapText="1"/>
    </xf>
    <xf numFmtId="164" fontId="24" fillId="3" borderId="2" xfId="1" applyFont="1" applyFill="1" applyBorder="1"/>
    <xf numFmtId="37" fontId="24" fillId="3" borderId="3" xfId="1" applyNumberFormat="1" applyFont="1" applyFill="1" applyBorder="1"/>
    <xf numFmtId="166" fontId="24" fillId="3" borderId="1" xfId="1" applyNumberFormat="1" applyFont="1" applyFill="1" applyBorder="1"/>
    <xf numFmtId="3" fontId="25" fillId="3" borderId="0" xfId="1" applyNumberFormat="1" applyFont="1" applyFill="1" applyBorder="1"/>
    <xf numFmtId="37" fontId="24" fillId="3" borderId="12" xfId="1" applyNumberFormat="1" applyFont="1" applyFill="1" applyBorder="1"/>
    <xf numFmtId="37" fontId="24" fillId="0" borderId="12" xfId="1" applyNumberFormat="1" applyFont="1" applyFill="1" applyBorder="1" applyAlignment="1">
      <alignment vertical="top"/>
    </xf>
    <xf numFmtId="164" fontId="24" fillId="3" borderId="12" xfId="1" applyFont="1" applyFill="1" applyBorder="1"/>
    <xf numFmtId="166" fontId="25" fillId="3" borderId="11" xfId="1" applyNumberFormat="1" applyFont="1" applyFill="1" applyBorder="1" applyAlignment="1">
      <alignment vertical="center"/>
    </xf>
    <xf numFmtId="166" fontId="24" fillId="3" borderId="3" xfId="1" applyNumberFormat="1" applyFont="1" applyFill="1" applyBorder="1" applyAlignment="1">
      <alignment horizontal="right" vertical="center"/>
    </xf>
    <xf numFmtId="166" fontId="24" fillId="3" borderId="11" xfId="1" applyNumberFormat="1" applyFont="1" applyFill="1" applyBorder="1" applyAlignment="1">
      <alignment horizontal="center" vertical="center"/>
    </xf>
    <xf numFmtId="37" fontId="25" fillId="3" borderId="11" xfId="1" applyNumberFormat="1" applyFont="1" applyFill="1" applyBorder="1"/>
    <xf numFmtId="166" fontId="24" fillId="0" borderId="3" xfId="1" applyNumberFormat="1" applyFont="1" applyFill="1" applyBorder="1" applyAlignment="1">
      <alignment vertical="top"/>
    </xf>
    <xf numFmtId="37" fontId="25" fillId="0" borderId="11" xfId="1" applyNumberFormat="1" applyFont="1" applyFill="1" applyBorder="1" applyAlignment="1">
      <alignment vertical="top"/>
    </xf>
    <xf numFmtId="37" fontId="24" fillId="3" borderId="11" xfId="1" applyNumberFormat="1" applyFont="1" applyFill="1" applyBorder="1" applyAlignment="1">
      <alignment vertical="top"/>
    </xf>
    <xf numFmtId="166" fontId="24" fillId="3" borderId="8" xfId="1" applyNumberFormat="1" applyFont="1" applyFill="1" applyBorder="1"/>
    <xf numFmtId="166" fontId="26" fillId="3" borderId="11" xfId="1" applyNumberFormat="1" applyFont="1" applyFill="1" applyBorder="1" applyAlignment="1">
      <alignment horizontal="right" vertical="top"/>
    </xf>
    <xf numFmtId="166" fontId="25" fillId="3" borderId="11" xfId="1" applyNumberFormat="1" applyFont="1" applyFill="1" applyBorder="1" applyAlignment="1">
      <alignment horizontal="right" vertical="top"/>
    </xf>
    <xf numFmtId="166" fontId="29" fillId="3" borderId="11" xfId="1" applyNumberFormat="1" applyFont="1" applyFill="1" applyBorder="1" applyAlignment="1">
      <alignment horizontal="right" vertical="top"/>
    </xf>
    <xf numFmtId="166" fontId="24" fillId="3" borderId="11" xfId="1" applyNumberFormat="1" applyFont="1" applyFill="1" applyBorder="1" applyAlignment="1">
      <alignment horizontal="right" vertical="top"/>
    </xf>
    <xf numFmtId="166" fontId="25" fillId="3" borderId="11" xfId="1" applyNumberFormat="1" applyFont="1" applyFill="1" applyBorder="1" applyAlignment="1">
      <alignment horizontal="center" vertical="center"/>
    </xf>
    <xf numFmtId="166" fontId="28" fillId="3" borderId="11" xfId="1" applyNumberFormat="1" applyFont="1" applyFill="1" applyBorder="1" applyAlignment="1">
      <alignment horizontal="right"/>
    </xf>
    <xf numFmtId="166" fontId="24" fillId="0" borderId="3" xfId="1" applyNumberFormat="1" applyFont="1" applyFill="1" applyBorder="1"/>
    <xf numFmtId="3" fontId="24" fillId="3" borderId="3" xfId="1" applyNumberFormat="1" applyFont="1" applyFill="1" applyBorder="1" applyAlignment="1">
      <alignment horizontal="center" vertical="center" wrapText="1"/>
    </xf>
    <xf numFmtId="164" fontId="25" fillId="3" borderId="11" xfId="1" applyNumberFormat="1" applyFont="1" applyFill="1" applyBorder="1"/>
    <xf numFmtId="164" fontId="25" fillId="3" borderId="12" xfId="1" applyFont="1" applyFill="1" applyBorder="1" applyAlignment="1" applyProtection="1">
      <alignment vertical="top"/>
    </xf>
    <xf numFmtId="166" fontId="24" fillId="3" borderId="0" xfId="1" applyNumberFormat="1" applyFont="1" applyFill="1" applyBorder="1" applyAlignment="1" applyProtection="1">
      <alignment horizontal="left" vertical="top"/>
    </xf>
    <xf numFmtId="166" fontId="13" fillId="0" borderId="0" xfId="1" applyNumberFormat="1" applyFont="1" applyBorder="1" applyAlignment="1">
      <alignment vertical="top"/>
    </xf>
    <xf numFmtId="166" fontId="24" fillId="3" borderId="0" xfId="1" applyNumberFormat="1" applyFont="1" applyFill="1" applyBorder="1" applyAlignment="1" applyProtection="1">
      <alignment vertical="top" wrapText="1"/>
    </xf>
    <xf numFmtId="166" fontId="24" fillId="3" borderId="0" xfId="1" applyNumberFormat="1" applyFont="1" applyFill="1" applyBorder="1" applyAlignment="1" applyProtection="1">
      <alignment horizontal="left" vertical="top"/>
    </xf>
    <xf numFmtId="0" fontId="32" fillId="3" borderId="3" xfId="0" applyFont="1" applyFill="1" applyBorder="1"/>
    <xf numFmtId="166" fontId="33" fillId="3" borderId="3" xfId="1" applyNumberFormat="1" applyFont="1" applyFill="1" applyBorder="1" applyAlignment="1">
      <alignment horizontal="center" vertical="center"/>
    </xf>
    <xf numFmtId="0" fontId="34" fillId="3" borderId="17" xfId="0" applyFont="1" applyFill="1" applyBorder="1"/>
    <xf numFmtId="166" fontId="32" fillId="3" borderId="11" xfId="1" applyNumberFormat="1" applyFont="1" applyFill="1" applyBorder="1"/>
    <xf numFmtId="0" fontId="35" fillId="3" borderId="17" xfId="0" applyFont="1" applyFill="1" applyBorder="1"/>
    <xf numFmtId="37" fontId="34" fillId="3" borderId="17" xfId="0" applyNumberFormat="1" applyFont="1" applyFill="1" applyBorder="1"/>
    <xf numFmtId="0" fontId="32" fillId="3" borderId="17" xfId="0" applyFont="1" applyFill="1" applyBorder="1"/>
    <xf numFmtId="164" fontId="34" fillId="3" borderId="17" xfId="1" applyFont="1" applyFill="1" applyBorder="1"/>
    <xf numFmtId="166" fontId="25" fillId="3" borderId="11" xfId="1" applyNumberFormat="1" applyFont="1" applyFill="1" applyBorder="1" applyAlignment="1">
      <alignment horizontal="right"/>
    </xf>
    <xf numFmtId="166" fontId="28" fillId="3" borderId="11" xfId="1" applyNumberFormat="1" applyFont="1" applyFill="1" applyBorder="1"/>
    <xf numFmtId="37" fontId="24" fillId="3" borderId="11" xfId="1" applyNumberFormat="1" applyFont="1" applyFill="1" applyBorder="1"/>
    <xf numFmtId="37" fontId="25" fillId="3" borderId="11" xfId="1" applyNumberFormat="1" applyFont="1" applyFill="1" applyBorder="1" applyAlignment="1">
      <alignment horizontal="right"/>
    </xf>
    <xf numFmtId="37" fontId="27" fillId="3" borderId="11" xfId="1" applyNumberFormat="1" applyFont="1" applyFill="1" applyBorder="1"/>
    <xf numFmtId="166" fontId="34" fillId="3" borderId="17" xfId="0" applyNumberFormat="1" applyFont="1" applyFill="1" applyBorder="1"/>
    <xf numFmtId="166" fontId="34" fillId="3" borderId="17" xfId="1" applyNumberFormat="1" applyFont="1" applyFill="1" applyBorder="1"/>
    <xf numFmtId="0" fontId="0" fillId="0" borderId="0" xfId="0" applyFont="1" applyBorder="1"/>
    <xf numFmtId="0" fontId="34" fillId="3" borderId="18" xfId="0" applyFont="1" applyFill="1" applyBorder="1"/>
    <xf numFmtId="37" fontId="27" fillId="3" borderId="8" xfId="0" applyNumberFormat="1" applyFont="1" applyFill="1" applyBorder="1"/>
    <xf numFmtId="166" fontId="25" fillId="3" borderId="0" xfId="1" applyNumberFormat="1" applyFont="1" applyFill="1" applyBorder="1" applyAlignment="1" applyProtection="1">
      <alignment horizontal="left" vertical="top"/>
    </xf>
    <xf numFmtId="166" fontId="25" fillId="3" borderId="1" xfId="1" applyNumberFormat="1" applyFont="1" applyFill="1" applyBorder="1" applyAlignment="1">
      <alignment vertical="top"/>
    </xf>
    <xf numFmtId="166" fontId="25" fillId="3" borderId="2" xfId="1" applyNumberFormat="1" applyFont="1" applyFill="1" applyBorder="1" applyAlignment="1">
      <alignment horizontal="center" vertical="top"/>
    </xf>
    <xf numFmtId="166" fontId="25" fillId="3" borderId="13" xfId="1" applyNumberFormat="1" applyFont="1" applyFill="1" applyBorder="1" applyAlignment="1">
      <alignment horizontal="center" vertical="top"/>
    </xf>
    <xf numFmtId="166" fontId="24" fillId="3" borderId="17" xfId="1" applyNumberFormat="1" applyFont="1" applyFill="1" applyBorder="1" applyAlignment="1">
      <alignment vertical="top"/>
    </xf>
    <xf numFmtId="0" fontId="32" fillId="3" borderId="0" xfId="0" applyFont="1" applyFill="1" applyBorder="1"/>
    <xf numFmtId="0" fontId="32" fillId="3" borderId="12" xfId="0" applyFont="1" applyFill="1" applyBorder="1"/>
    <xf numFmtId="0" fontId="32" fillId="3" borderId="18" xfId="0" applyFont="1" applyFill="1" applyBorder="1"/>
    <xf numFmtId="0" fontId="32" fillId="3" borderId="9" xfId="0" applyFont="1" applyFill="1" applyBorder="1"/>
    <xf numFmtId="0" fontId="32" fillId="3" borderId="10" xfId="0" applyFont="1" applyFill="1" applyBorder="1"/>
    <xf numFmtId="166" fontId="24" fillId="3" borderId="10" xfId="1" applyNumberFormat="1" applyFont="1" applyFill="1" applyBorder="1" applyAlignment="1" applyProtection="1">
      <alignment vertical="top"/>
    </xf>
    <xf numFmtId="166" fontId="24" fillId="3" borderId="0" xfId="1" applyNumberFormat="1" applyFont="1" applyFill="1" applyBorder="1" applyAlignment="1">
      <alignment horizontal="right" vertical="top"/>
    </xf>
    <xf numFmtId="166" fontId="25" fillId="3" borderId="0" xfId="1" applyNumberFormat="1" applyFont="1" applyFill="1" applyBorder="1" applyAlignment="1">
      <alignment horizontal="center" vertical="top"/>
    </xf>
    <xf numFmtId="166" fontId="24" fillId="3" borderId="0" xfId="1" applyNumberFormat="1" applyFont="1" applyFill="1" applyBorder="1" applyAlignment="1" applyProtection="1">
      <alignment vertical="top" wrapText="1"/>
    </xf>
    <xf numFmtId="166" fontId="24" fillId="3" borderId="0" xfId="1" applyNumberFormat="1" applyFont="1" applyFill="1" applyBorder="1" applyAlignment="1" applyProtection="1">
      <alignment horizontal="left" vertical="top" wrapText="1"/>
    </xf>
    <xf numFmtId="166" fontId="24" fillId="3" borderId="28" xfId="1" applyNumberFormat="1" applyFont="1" applyFill="1" applyBorder="1" applyAlignment="1">
      <alignment horizontal="center" vertical="top" wrapText="1"/>
    </xf>
    <xf numFmtId="166" fontId="24" fillId="3" borderId="29" xfId="1" applyNumberFormat="1" applyFont="1" applyFill="1" applyBorder="1" applyAlignment="1">
      <alignment horizontal="center" vertical="center"/>
    </xf>
    <xf numFmtId="166" fontId="24" fillId="3" borderId="30" xfId="1" applyNumberFormat="1" applyFont="1" applyFill="1" applyBorder="1" applyAlignment="1">
      <alignment horizontal="center" vertical="center"/>
    </xf>
    <xf numFmtId="166" fontId="24" fillId="3" borderId="15" xfId="1" applyNumberFormat="1" applyFont="1" applyFill="1" applyBorder="1" applyAlignment="1">
      <alignment horizontal="left" vertical="top"/>
    </xf>
    <xf numFmtId="166" fontId="25" fillId="3" borderId="31" xfId="1" applyNumberFormat="1" applyFont="1" applyFill="1" applyBorder="1" applyAlignment="1">
      <alignment vertical="top"/>
    </xf>
    <xf numFmtId="166" fontId="24" fillId="3" borderId="16" xfId="1" applyNumberFormat="1" applyFont="1" applyFill="1" applyBorder="1" applyAlignment="1">
      <alignment horizontal="center" vertical="top"/>
    </xf>
    <xf numFmtId="164" fontId="25" fillId="3" borderId="31" xfId="1" applyFont="1" applyFill="1" applyBorder="1" applyAlignment="1">
      <alignment vertical="top"/>
    </xf>
    <xf numFmtId="37" fontId="25" fillId="3" borderId="31" xfId="1" applyNumberFormat="1" applyFont="1" applyFill="1" applyBorder="1" applyAlignment="1">
      <alignment vertical="top"/>
    </xf>
    <xf numFmtId="37" fontId="25" fillId="3" borderId="32" xfId="1" applyNumberFormat="1" applyFont="1" applyFill="1" applyBorder="1" applyAlignment="1">
      <alignment vertical="top"/>
    </xf>
    <xf numFmtId="166" fontId="25" fillId="3" borderId="32" xfId="1" applyNumberFormat="1" applyFont="1" applyFill="1" applyBorder="1" applyAlignment="1">
      <alignment vertical="top"/>
    </xf>
    <xf numFmtId="39" fontId="25" fillId="3" borderId="31" xfId="1" applyNumberFormat="1" applyFont="1" applyFill="1" applyBorder="1" applyAlignment="1">
      <alignment vertical="top"/>
    </xf>
    <xf numFmtId="166" fontId="24" fillId="3" borderId="19" xfId="1" applyNumberFormat="1" applyFont="1" applyFill="1" applyBorder="1" applyAlignment="1">
      <alignment horizontal="center" vertical="top"/>
    </xf>
    <xf numFmtId="166" fontId="24" fillId="3" borderId="33" xfId="1" applyNumberFormat="1" applyFont="1" applyFill="1" applyBorder="1" applyAlignment="1">
      <alignment horizontal="center" vertical="top"/>
    </xf>
    <xf numFmtId="166" fontId="25" fillId="3" borderId="34" xfId="1" applyNumberFormat="1" applyFont="1" applyFill="1" applyBorder="1" applyAlignment="1">
      <alignment vertical="top"/>
    </xf>
    <xf numFmtId="166" fontId="24" fillId="3" borderId="35" xfId="1" applyNumberFormat="1" applyFont="1" applyFill="1" applyBorder="1" applyAlignment="1">
      <alignment horizontal="center" vertical="top"/>
    </xf>
    <xf numFmtId="166" fontId="25" fillId="3" borderId="31" xfId="1" applyNumberFormat="1" applyFont="1" applyFill="1" applyBorder="1" applyAlignment="1">
      <alignment vertical="top" wrapText="1"/>
    </xf>
    <xf numFmtId="166" fontId="25" fillId="3" borderId="35" xfId="1" applyNumberFormat="1" applyFont="1" applyFill="1" applyBorder="1" applyAlignment="1" applyProtection="1">
      <alignment horizontal="left" vertical="top"/>
    </xf>
    <xf numFmtId="166" fontId="25" fillId="3" borderId="31" xfId="1" applyNumberFormat="1" applyFont="1" applyFill="1" applyBorder="1" applyAlignment="1" applyProtection="1">
      <alignment vertical="top"/>
    </xf>
    <xf numFmtId="166" fontId="24" fillId="3" borderId="35" xfId="1" applyNumberFormat="1" applyFont="1" applyFill="1" applyBorder="1" applyAlignment="1" applyProtection="1">
      <alignment horizontal="left" vertical="top"/>
    </xf>
    <xf numFmtId="166" fontId="25" fillId="3" borderId="31" xfId="1" applyNumberFormat="1" applyFont="1" applyFill="1" applyBorder="1" applyAlignment="1" applyProtection="1">
      <alignment horizontal="right" vertical="top"/>
    </xf>
    <xf numFmtId="166" fontId="24" fillId="3" borderId="35" xfId="1" applyNumberFormat="1" applyFont="1" applyFill="1" applyBorder="1" applyAlignment="1">
      <alignment vertical="top"/>
    </xf>
    <xf numFmtId="166" fontId="24" fillId="3" borderId="31" xfId="1" applyNumberFormat="1" applyFont="1" applyFill="1" applyBorder="1" applyAlignment="1">
      <alignment vertical="top"/>
    </xf>
    <xf numFmtId="166" fontId="24" fillId="3" borderId="31" xfId="1" applyNumberFormat="1" applyFont="1" applyFill="1" applyBorder="1" applyAlignment="1" applyProtection="1">
      <alignment vertical="top"/>
    </xf>
    <xf numFmtId="166" fontId="24" fillId="3" borderId="35" xfId="1" applyNumberFormat="1" applyFont="1" applyFill="1" applyBorder="1" applyAlignment="1" applyProtection="1">
      <alignment vertical="top"/>
    </xf>
    <xf numFmtId="166" fontId="24" fillId="3" borderId="36" xfId="1" applyNumberFormat="1" applyFont="1" applyFill="1" applyBorder="1" applyAlignment="1" applyProtection="1">
      <alignment vertical="top"/>
    </xf>
    <xf numFmtId="166" fontId="24" fillId="3" borderId="37" xfId="1" applyNumberFormat="1" applyFont="1" applyFill="1" applyBorder="1" applyAlignment="1" applyProtection="1">
      <alignment vertical="top"/>
    </xf>
    <xf numFmtId="166" fontId="25" fillId="3" borderId="37" xfId="1" applyNumberFormat="1" applyFont="1" applyFill="1" applyBorder="1" applyAlignment="1" applyProtection="1">
      <alignment vertical="top"/>
    </xf>
    <xf numFmtId="166" fontId="25" fillId="3" borderId="38" xfId="1" applyNumberFormat="1" applyFont="1" applyFill="1" applyBorder="1" applyAlignment="1" applyProtection="1">
      <alignment vertical="top"/>
    </xf>
    <xf numFmtId="166" fontId="25" fillId="3" borderId="0" xfId="1" applyNumberFormat="1" applyFont="1" applyFill="1" applyBorder="1" applyAlignment="1">
      <alignment horizontal="center" vertical="top"/>
    </xf>
    <xf numFmtId="166" fontId="24" fillId="3" borderId="9" xfId="1" applyNumberFormat="1" applyFont="1" applyFill="1" applyBorder="1" applyAlignment="1">
      <alignment horizontal="center" vertical="top"/>
    </xf>
    <xf numFmtId="166" fontId="24" fillId="3" borderId="0" xfId="1" applyNumberFormat="1" applyFont="1" applyFill="1" applyBorder="1" applyAlignment="1">
      <alignment horizontal="right" vertical="top"/>
    </xf>
    <xf numFmtId="166" fontId="24" fillId="3" borderId="1" xfId="1" applyNumberFormat="1" applyFont="1" applyFill="1" applyBorder="1" applyAlignment="1">
      <alignment horizontal="center" vertical="center"/>
    </xf>
    <xf numFmtId="166" fontId="24" fillId="3" borderId="2" xfId="1" applyNumberFormat="1" applyFont="1" applyFill="1" applyBorder="1" applyAlignment="1">
      <alignment horizontal="center" vertical="center"/>
    </xf>
    <xf numFmtId="166" fontId="24" fillId="3" borderId="17" xfId="1" applyNumberFormat="1" applyFont="1" applyFill="1" applyBorder="1" applyAlignment="1" applyProtection="1">
      <alignment vertical="top" wrapText="1"/>
    </xf>
    <xf numFmtId="166" fontId="24" fillId="3" borderId="0" xfId="1" applyNumberFormat="1" applyFont="1" applyFill="1" applyBorder="1" applyAlignment="1" applyProtection="1">
      <alignment vertical="top" wrapText="1"/>
    </xf>
    <xf numFmtId="166" fontId="24" fillId="3" borderId="2" xfId="1" applyNumberFormat="1" applyFont="1" applyFill="1" applyBorder="1" applyAlignment="1">
      <alignment horizontal="left" vertical="top" wrapText="1"/>
    </xf>
    <xf numFmtId="166" fontId="24" fillId="3" borderId="0" xfId="1" applyNumberFormat="1" applyFont="1" applyFill="1" applyBorder="1" applyAlignment="1">
      <alignment horizontal="center" vertical="top"/>
    </xf>
    <xf numFmtId="166" fontId="24" fillId="3" borderId="0" xfId="1" applyNumberFormat="1" applyFont="1" applyFill="1" applyBorder="1" applyAlignment="1">
      <alignment horizontal="left" vertical="top"/>
    </xf>
    <xf numFmtId="166" fontId="24" fillId="3" borderId="35" xfId="1" applyNumberFormat="1" applyFont="1" applyFill="1" applyBorder="1" applyAlignment="1" applyProtection="1">
      <alignment horizontal="left" vertical="top" wrapText="1"/>
    </xf>
    <xf numFmtId="166" fontId="24" fillId="3" borderId="0" xfId="1" applyNumberFormat="1" applyFont="1" applyFill="1" applyBorder="1" applyAlignment="1" applyProtection="1">
      <alignment horizontal="left" vertical="top" wrapText="1"/>
    </xf>
    <xf numFmtId="166" fontId="24" fillId="3" borderId="35" xfId="1" applyNumberFormat="1" applyFont="1" applyFill="1" applyBorder="1" applyAlignment="1" applyProtection="1">
      <alignment horizontal="left" vertical="top"/>
    </xf>
    <xf numFmtId="166" fontId="24" fillId="3" borderId="0" xfId="1" applyNumberFormat="1" applyFont="1" applyFill="1" applyBorder="1" applyAlignment="1" applyProtection="1">
      <alignment horizontal="left" vertical="top"/>
    </xf>
    <xf numFmtId="166" fontId="24" fillId="3" borderId="26" xfId="1" applyNumberFormat="1" applyFont="1" applyFill="1" applyBorder="1" applyAlignment="1">
      <alignment horizontal="center" vertical="top"/>
    </xf>
    <xf numFmtId="166" fontId="24" fillId="3" borderId="27" xfId="1" applyNumberFormat="1" applyFont="1" applyFill="1" applyBorder="1" applyAlignment="1">
      <alignment horizontal="center" vertical="top"/>
    </xf>
    <xf numFmtId="166" fontId="24" fillId="3" borderId="7" xfId="1" applyNumberFormat="1" applyFont="1" applyFill="1" applyBorder="1" applyAlignment="1">
      <alignment horizontal="left" vertical="top" wrapText="1"/>
    </xf>
    <xf numFmtId="166" fontId="24" fillId="3" borderId="0" xfId="1" applyNumberFormat="1" applyFont="1" applyFill="1" applyBorder="1" applyAlignment="1">
      <alignment horizontal="left" vertical="top" wrapText="1"/>
    </xf>
    <xf numFmtId="166" fontId="25" fillId="3" borderId="12" xfId="1" applyNumberFormat="1" applyFont="1" applyFill="1" applyBorder="1" applyAlignment="1">
      <alignment horizontal="center" vertical="center"/>
    </xf>
    <xf numFmtId="166" fontId="20" fillId="3" borderId="11" xfId="1" applyNumberFormat="1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right" vertical="top"/>
    </xf>
    <xf numFmtId="0" fontId="24" fillId="3" borderId="13" xfId="0" applyFont="1" applyFill="1" applyBorder="1" applyAlignment="1">
      <alignment horizontal="right" vertical="top"/>
    </xf>
    <xf numFmtId="0" fontId="25" fillId="3" borderId="17" xfId="0" applyFont="1" applyFill="1" applyBorder="1" applyAlignment="1">
      <alignment horizontal="center" vertical="top"/>
    </xf>
    <xf numFmtId="0" fontId="25" fillId="3" borderId="0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 vertical="top"/>
    </xf>
    <xf numFmtId="0" fontId="25" fillId="3" borderId="13" xfId="0" applyFont="1" applyFill="1" applyBorder="1" applyAlignment="1">
      <alignment horizontal="right" vertical="top"/>
    </xf>
    <xf numFmtId="0" fontId="24" fillId="3" borderId="18" xfId="0" applyFont="1" applyFill="1" applyBorder="1" applyAlignment="1">
      <alignment horizontal="right" vertical="top"/>
    </xf>
    <xf numFmtId="0" fontId="24" fillId="3" borderId="10" xfId="0" applyFont="1" applyFill="1" applyBorder="1" applyAlignment="1">
      <alignment horizontal="right" vertical="top"/>
    </xf>
    <xf numFmtId="0" fontId="24" fillId="3" borderId="2" xfId="0" applyFont="1" applyFill="1" applyBorder="1" applyAlignment="1">
      <alignment horizontal="right" vertical="top"/>
    </xf>
    <xf numFmtId="166" fontId="25" fillId="3" borderId="11" xfId="1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right" vertical="top"/>
    </xf>
    <xf numFmtId="166" fontId="24" fillId="3" borderId="6" xfId="1" applyNumberFormat="1" applyFont="1" applyFill="1" applyBorder="1" applyAlignment="1">
      <alignment horizontal="center"/>
    </xf>
    <xf numFmtId="166" fontId="24" fillId="3" borderId="8" xfId="1" applyNumberFormat="1" applyFont="1" applyFill="1" applyBorder="1" applyAlignment="1">
      <alignment horizontal="center"/>
    </xf>
    <xf numFmtId="166" fontId="24" fillId="3" borderId="2" xfId="1" applyNumberFormat="1" applyFont="1" applyFill="1" applyBorder="1" applyAlignment="1">
      <alignment horizontal="center" vertical="top" wrapText="1"/>
    </xf>
    <xf numFmtId="166" fontId="24" fillId="3" borderId="13" xfId="1" applyNumberFormat="1" applyFont="1" applyFill="1" applyBorder="1" applyAlignment="1">
      <alignment horizontal="center" vertical="top" wrapText="1"/>
    </xf>
    <xf numFmtId="166" fontId="24" fillId="3" borderId="6" xfId="1" applyNumberFormat="1" applyFont="1" applyFill="1" applyBorder="1" applyAlignment="1">
      <alignment horizontal="center" vertical="center"/>
    </xf>
    <xf numFmtId="166" fontId="24" fillId="3" borderId="8" xfId="1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top" wrapText="1"/>
    </xf>
    <xf numFmtId="166" fontId="10" fillId="2" borderId="13" xfId="1" applyNumberFormat="1" applyFont="1" applyFill="1" applyBorder="1" applyAlignment="1">
      <alignment horizontal="center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6" fontId="24" fillId="3" borderId="1" xfId="1" applyNumberFormat="1" applyFont="1" applyFill="1" applyBorder="1" applyAlignment="1">
      <alignment horizontal="center" vertical="top" wrapText="1"/>
    </xf>
    <xf numFmtId="0" fontId="9" fillId="0" borderId="0" xfId="8" applyNumberFormat="1" applyFont="1" applyAlignment="1">
      <alignment horizontal="left" vertical="center" wrapText="1"/>
    </xf>
    <xf numFmtId="1" fontId="3" fillId="0" borderId="2" xfId="0" applyNumberFormat="1" applyFont="1" applyBorder="1" applyAlignment="1" applyProtection="1">
      <alignment horizontal="center" vertical="justify"/>
    </xf>
    <xf numFmtId="166" fontId="8" fillId="0" borderId="0" xfId="1" applyNumberFormat="1" applyFont="1" applyAlignment="1" applyProtection="1">
      <alignment horizontal="left"/>
      <protection locked="0"/>
    </xf>
    <xf numFmtId="168" fontId="3" fillId="0" borderId="25" xfId="1" applyNumberFormat="1" applyFont="1" applyBorder="1" applyAlignment="1" applyProtection="1">
      <alignment horizontal="center"/>
    </xf>
  </cellXfs>
  <cellStyles count="11">
    <cellStyle name="Comma" xfId="1" builtinId="3"/>
    <cellStyle name="Comma 2" xfId="2"/>
    <cellStyle name="Comma 4" xfId="4"/>
    <cellStyle name="Hyperlink 2" xfId="5"/>
    <cellStyle name="Normal" xfId="0" builtinId="0"/>
    <cellStyle name="Normal 2" xfId="3"/>
    <cellStyle name="Normal 2 2" xfId="10"/>
    <cellStyle name="Normal 3" xfId="6"/>
    <cellStyle name="Normal_note3-00.xls" xfId="9"/>
    <cellStyle name="Normal_SHEET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1847850</xdr:colOff>
      <xdr:row>11</xdr:row>
      <xdr:rowOff>9525</xdr:rowOff>
    </xdr:from>
    <xdr:to>
      <xdr:col>2</xdr:col>
      <xdr:colOff>2057400</xdr:colOff>
      <xdr:row>16</xdr:row>
      <xdr:rowOff>9525</xdr:rowOff>
    </xdr:to>
    <xdr:sp macro="" textlink="">
      <xdr:nvSpPr>
        <xdr:cNvPr id="6" name="AutoShape 12"/>
        <xdr:cNvSpPr>
          <a:spLocks/>
        </xdr:cNvSpPr>
      </xdr:nvSpPr>
      <xdr:spPr bwMode="auto">
        <a:xfrm>
          <a:off x="4981575" y="1790700"/>
          <a:ext cx="209550" cy="809625"/>
        </a:xfrm>
        <a:prstGeom prst="rightBrace">
          <a:avLst>
            <a:gd name="adj1" fmla="val 3119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1847850</xdr:colOff>
      <xdr:row>18</xdr:row>
      <xdr:rowOff>9525</xdr:rowOff>
    </xdr:from>
    <xdr:to>
      <xdr:col>2</xdr:col>
      <xdr:colOff>2000250</xdr:colOff>
      <xdr:row>20</xdr:row>
      <xdr:rowOff>123825</xdr:rowOff>
    </xdr:to>
    <xdr:sp macro="" textlink="">
      <xdr:nvSpPr>
        <xdr:cNvPr id="7" name="AutoShape 12"/>
        <xdr:cNvSpPr>
          <a:spLocks/>
        </xdr:cNvSpPr>
      </xdr:nvSpPr>
      <xdr:spPr bwMode="auto">
        <a:xfrm>
          <a:off x="4981575" y="2924175"/>
          <a:ext cx="152400" cy="476250"/>
        </a:xfrm>
        <a:prstGeom prst="rightBrace">
          <a:avLst>
            <a:gd name="adj1" fmla="val 53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share\UNLISTED\eDesk\Annual%20Report\2011-12\EDESK%20ALL%201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share\UNLISTED\eDesk\Annual%20Report\2012-13\EDESK%20ALL%2012-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rofit and Loss - Normal"/>
      <sheetName val="note 2"/>
      <sheetName val="NOTES ALL"/>
      <sheetName val="NOTE 8"/>
      <sheetName val="Related party trans"/>
      <sheetName val="grouping"/>
      <sheetName val="cash flow"/>
      <sheetName val="dep tax"/>
      <sheetName val="PROVISION FOR TAX"/>
      <sheetName val="computation "/>
    </sheetNames>
    <sheetDataSet>
      <sheetData sheetId="0"/>
      <sheetData sheetId="1"/>
      <sheetData sheetId="2"/>
      <sheetData sheetId="3">
        <row r="51">
          <cell r="A51" t="str">
            <v>Note No. "7":- SHORT TERM PROVISION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rofit and Loss - Normal"/>
      <sheetName val="note 2"/>
      <sheetName val="NOTES ALL"/>
      <sheetName val="NOTE 9"/>
      <sheetName val="Related party trans"/>
      <sheetName val="grouping"/>
      <sheetName val="cash flow"/>
      <sheetName val="dep tax"/>
      <sheetName val="PROVISION FOR TAX"/>
      <sheetName val="computation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Edesk Services Limited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84"/>
  <sheetViews>
    <sheetView tabSelected="1" topLeftCell="B37" zoomScaleSheetLayoutView="100" workbookViewId="0">
      <selection activeCell="M54" sqref="M54"/>
    </sheetView>
  </sheetViews>
  <sheetFormatPr defaultColWidth="9.140625" defaultRowHeight="12.75"/>
  <cols>
    <col min="1" max="1" width="0" style="4" hidden="1" customWidth="1"/>
    <col min="2" max="2" width="5.7109375" style="4" customWidth="1"/>
    <col min="3" max="3" width="4.5703125" style="4" customWidth="1"/>
    <col min="4" max="4" width="7.5703125" style="4" customWidth="1"/>
    <col min="5" max="5" width="33.85546875" style="4" customWidth="1"/>
    <col min="6" max="6" width="7.5703125" style="4" customWidth="1"/>
    <col min="7" max="7" width="20.140625" style="4" customWidth="1"/>
    <col min="8" max="8" width="20.5703125" style="4" customWidth="1"/>
    <col min="9" max="9" width="21.7109375" style="190" hidden="1" customWidth="1"/>
    <col min="10" max="10" width="10.7109375" style="195" customWidth="1"/>
    <col min="11" max="11" width="10.42578125" style="4" bestFit="1" customWidth="1"/>
    <col min="12" max="12" width="9.5703125" style="4" bestFit="1" customWidth="1"/>
    <col min="13" max="16384" width="9.140625" style="4"/>
  </cols>
  <sheetData>
    <row r="1" spans="1:11" ht="15">
      <c r="B1" s="285" t="s">
        <v>163</v>
      </c>
      <c r="C1" s="256"/>
      <c r="D1" s="256"/>
      <c r="E1" s="256"/>
      <c r="F1" s="256"/>
      <c r="G1" s="256"/>
      <c r="H1" s="256"/>
      <c r="I1" s="256"/>
    </row>
    <row r="2" spans="1:11" ht="15">
      <c r="B2" s="256"/>
      <c r="C2" s="256"/>
      <c r="D2" s="256"/>
      <c r="E2" s="256"/>
      <c r="F2" s="256"/>
      <c r="G2" s="256"/>
      <c r="H2" s="256"/>
      <c r="I2" s="256"/>
    </row>
    <row r="3" spans="1:11" ht="15">
      <c r="B3" s="255" t="s">
        <v>397</v>
      </c>
      <c r="C3" s="256"/>
      <c r="D3" s="256"/>
      <c r="E3" s="256"/>
      <c r="F3" s="256"/>
      <c r="G3" s="256"/>
      <c r="H3" s="489"/>
      <c r="I3" s="489"/>
    </row>
    <row r="4" spans="1:11" ht="38.25">
      <c r="A4" s="27" t="s">
        <v>97</v>
      </c>
      <c r="B4" s="490"/>
      <c r="C4" s="491"/>
      <c r="D4" s="491"/>
      <c r="E4" s="491"/>
      <c r="F4" s="257" t="s">
        <v>105</v>
      </c>
      <c r="G4" s="286" t="s">
        <v>396</v>
      </c>
      <c r="H4" s="286" t="s">
        <v>365</v>
      </c>
      <c r="I4" s="258" t="s">
        <v>333</v>
      </c>
      <c r="J4" s="196"/>
      <c r="K4" s="37"/>
    </row>
    <row r="5" spans="1:11" ht="15">
      <c r="B5" s="287" t="s">
        <v>0</v>
      </c>
      <c r="C5" s="255" t="s">
        <v>1</v>
      </c>
      <c r="D5" s="288"/>
      <c r="E5" s="256"/>
      <c r="F5" s="289"/>
      <c r="G5" s="289"/>
      <c r="H5" s="290"/>
      <c r="I5" s="290"/>
    </row>
    <row r="6" spans="1:11" ht="15">
      <c r="B6" s="272"/>
      <c r="C6" s="495"/>
      <c r="D6" s="495"/>
      <c r="E6" s="495"/>
      <c r="F6" s="289"/>
      <c r="G6" s="289"/>
      <c r="H6" s="290"/>
      <c r="I6" s="290"/>
    </row>
    <row r="7" spans="1:11" ht="15">
      <c r="B7" s="290">
        <v>1</v>
      </c>
      <c r="C7" s="255" t="s">
        <v>2</v>
      </c>
      <c r="D7" s="255"/>
      <c r="E7" s="256"/>
      <c r="F7" s="289"/>
      <c r="G7" s="289"/>
      <c r="H7" s="272"/>
      <c r="I7" s="272"/>
    </row>
    <row r="8" spans="1:11" ht="15">
      <c r="B8" s="272"/>
      <c r="C8" s="265" t="s">
        <v>3</v>
      </c>
      <c r="D8" s="256"/>
      <c r="E8" s="256"/>
      <c r="F8" s="291">
        <v>2</v>
      </c>
      <c r="G8" s="291">
        <f>H8</f>
        <v>4210000</v>
      </c>
      <c r="H8" s="272">
        <f>+'note 2'!C18</f>
        <v>4210000</v>
      </c>
      <c r="I8" s="272">
        <f>+'note 2'!E18</f>
        <v>4210000</v>
      </c>
      <c r="J8" s="195">
        <f>+G8+G9</f>
        <v>36666813</v>
      </c>
    </row>
    <row r="9" spans="1:11" ht="15">
      <c r="B9" s="272"/>
      <c r="C9" s="265" t="s">
        <v>4</v>
      </c>
      <c r="D9" s="256"/>
      <c r="E9" s="256"/>
      <c r="F9" s="291">
        <v>3</v>
      </c>
      <c r="G9" s="291">
        <f>'NOTES ALL'!D17</f>
        <v>32456813</v>
      </c>
      <c r="H9" s="272">
        <f>+'NOTES ALL'!E17</f>
        <v>32462714</v>
      </c>
      <c r="I9" s="272">
        <f>+'NOTES ALL'!F17</f>
        <v>34697078.699880712</v>
      </c>
    </row>
    <row r="10" spans="1:11" ht="15">
      <c r="B10" s="272"/>
      <c r="C10" s="265" t="s">
        <v>5</v>
      </c>
      <c r="D10" s="256"/>
      <c r="E10" s="256"/>
      <c r="F10" s="291" t="s">
        <v>38</v>
      </c>
      <c r="G10" s="291"/>
      <c r="H10" s="272"/>
      <c r="I10" s="272">
        <v>0</v>
      </c>
    </row>
    <row r="11" spans="1:11" ht="15">
      <c r="B11" s="272"/>
      <c r="C11" s="487"/>
      <c r="D11" s="487"/>
      <c r="E11" s="487"/>
      <c r="F11" s="289"/>
      <c r="G11" s="289"/>
      <c r="H11" s="272"/>
      <c r="I11" s="272"/>
    </row>
    <row r="12" spans="1:11" ht="15">
      <c r="B12" s="290">
        <v>2</v>
      </c>
      <c r="C12" s="255" t="s">
        <v>6</v>
      </c>
      <c r="D12" s="255"/>
      <c r="E12" s="256"/>
      <c r="F12" s="289"/>
      <c r="G12" s="289"/>
      <c r="H12" s="272"/>
      <c r="I12" s="272">
        <v>0</v>
      </c>
    </row>
    <row r="13" spans="1:11" ht="15">
      <c r="B13" s="290"/>
      <c r="C13" s="495"/>
      <c r="D13" s="495"/>
      <c r="E13" s="495"/>
      <c r="F13" s="289"/>
      <c r="G13" s="289"/>
      <c r="H13" s="272"/>
      <c r="I13" s="272"/>
    </row>
    <row r="14" spans="1:11" ht="15">
      <c r="B14" s="290">
        <v>3</v>
      </c>
      <c r="C14" s="255" t="s">
        <v>7</v>
      </c>
      <c r="D14" s="255"/>
      <c r="E14" s="256"/>
      <c r="F14" s="289"/>
      <c r="G14" s="289"/>
      <c r="H14" s="272"/>
      <c r="I14" s="272"/>
    </row>
    <row r="15" spans="1:11" ht="15">
      <c r="B15" s="292"/>
      <c r="C15" s="265" t="s">
        <v>8</v>
      </c>
      <c r="D15" s="256"/>
      <c r="E15" s="256"/>
      <c r="F15" s="291"/>
      <c r="G15" s="291"/>
      <c r="H15" s="272"/>
      <c r="I15" s="272" t="e">
        <f>+'NOTES ALL'!#REF!</f>
        <v>#REF!</v>
      </c>
      <c r="J15" s="195" t="e">
        <f>H15-I15</f>
        <v>#REF!</v>
      </c>
    </row>
    <row r="16" spans="1:11" ht="15">
      <c r="B16" s="292"/>
      <c r="C16" s="265" t="s">
        <v>80</v>
      </c>
      <c r="D16" s="256"/>
      <c r="E16" s="256"/>
      <c r="F16" s="293"/>
      <c r="G16" s="293"/>
      <c r="H16" s="272"/>
      <c r="I16" s="272"/>
    </row>
    <row r="17" spans="2:10" ht="15">
      <c r="B17" s="292"/>
      <c r="C17" s="265" t="s">
        <v>79</v>
      </c>
      <c r="D17" s="256"/>
      <c r="E17" s="256"/>
      <c r="F17" s="291"/>
      <c r="G17" s="291"/>
      <c r="H17" s="272"/>
      <c r="I17" s="272">
        <v>0</v>
      </c>
    </row>
    <row r="18" spans="2:10" ht="15">
      <c r="B18" s="292"/>
      <c r="C18" s="265" t="s">
        <v>9</v>
      </c>
      <c r="D18" s="256"/>
      <c r="E18" s="256"/>
      <c r="F18" s="291"/>
      <c r="G18" s="291"/>
      <c r="H18" s="272"/>
      <c r="I18" s="272">
        <v>0</v>
      </c>
    </row>
    <row r="19" spans="2:10" ht="15">
      <c r="B19" s="272"/>
      <c r="C19" s="487"/>
      <c r="D19" s="487"/>
      <c r="E19" s="487"/>
      <c r="F19" s="289"/>
      <c r="G19" s="289"/>
      <c r="H19" s="272"/>
      <c r="I19" s="272"/>
    </row>
    <row r="20" spans="2:10" ht="15">
      <c r="B20" s="290">
        <v>4</v>
      </c>
      <c r="C20" s="255" t="s">
        <v>10</v>
      </c>
      <c r="D20" s="255"/>
      <c r="E20" s="256"/>
      <c r="F20" s="289"/>
      <c r="G20" s="289"/>
      <c r="H20" s="272"/>
      <c r="I20" s="272"/>
    </row>
    <row r="21" spans="2:10" ht="15">
      <c r="B21" s="272"/>
      <c r="C21" s="265" t="s">
        <v>11</v>
      </c>
      <c r="D21" s="256"/>
      <c r="E21" s="256"/>
      <c r="F21" s="291">
        <v>4</v>
      </c>
      <c r="G21" s="291">
        <f>'NOTES ALL'!D21</f>
        <v>60982</v>
      </c>
      <c r="H21" s="272">
        <f>+'NOTES ALL'!E22</f>
        <v>60982</v>
      </c>
      <c r="I21" s="272">
        <f>+'NOTES ALL'!F22</f>
        <v>15131</v>
      </c>
      <c r="J21" s="423"/>
    </row>
    <row r="22" spans="2:10" ht="15">
      <c r="B22" s="272"/>
      <c r="C22" s="265" t="s">
        <v>12</v>
      </c>
      <c r="D22" s="256"/>
      <c r="E22" s="256"/>
      <c r="F22" s="291">
        <v>5</v>
      </c>
      <c r="G22" s="291">
        <f>'NOTES ALL'!D28</f>
        <v>90051476</v>
      </c>
      <c r="H22" s="272">
        <f>+'NOTES ALL'!E30</f>
        <v>211846882</v>
      </c>
      <c r="I22" s="272">
        <f>+'NOTES ALL'!F30</f>
        <v>211846882</v>
      </c>
      <c r="J22" s="195">
        <f t="shared" ref="J22" si="0">H22-I22</f>
        <v>0</v>
      </c>
    </row>
    <row r="23" spans="2:10" ht="15">
      <c r="B23" s="272"/>
      <c r="C23" s="265" t="s">
        <v>13</v>
      </c>
      <c r="D23" s="256"/>
      <c r="E23" s="256"/>
      <c r="F23" s="291">
        <v>6</v>
      </c>
      <c r="G23" s="291">
        <f>'NOTES ALL'!D36</f>
        <v>515493</v>
      </c>
      <c r="H23" s="272">
        <f>'NOTES ALL'!E38</f>
        <v>514313</v>
      </c>
      <c r="I23" s="272">
        <f>'NOTES ALL'!F38</f>
        <v>508338</v>
      </c>
      <c r="J23" s="423"/>
    </row>
    <row r="24" spans="2:10" ht="15">
      <c r="B24" s="272"/>
      <c r="C24" s="487"/>
      <c r="D24" s="487"/>
      <c r="E24" s="487"/>
      <c r="F24" s="289"/>
      <c r="G24" s="289"/>
      <c r="H24" s="272"/>
      <c r="I24" s="272"/>
    </row>
    <row r="25" spans="2:10" ht="15.75" customHeight="1">
      <c r="B25" s="272"/>
      <c r="C25" s="495" t="s">
        <v>15</v>
      </c>
      <c r="D25" s="495"/>
      <c r="E25" s="495"/>
      <c r="F25" s="289"/>
      <c r="G25" s="294">
        <f>SUM(G8:G24)</f>
        <v>127294764</v>
      </c>
      <c r="H25" s="294">
        <f>SUM(H8:H24)</f>
        <v>249094891</v>
      </c>
      <c r="I25" s="294" t="e">
        <f>SUM(I8:I24)</f>
        <v>#REF!</v>
      </c>
      <c r="J25" s="197"/>
    </row>
    <row r="26" spans="2:10" ht="15">
      <c r="B26" s="272"/>
      <c r="C26" s="487"/>
      <c r="D26" s="487"/>
      <c r="E26" s="487"/>
      <c r="F26" s="289"/>
      <c r="G26" s="289"/>
      <c r="H26" s="290"/>
      <c r="I26" s="290"/>
    </row>
    <row r="27" spans="2:10" ht="15">
      <c r="B27" s="261" t="s">
        <v>16</v>
      </c>
      <c r="C27" s="496" t="s">
        <v>17</v>
      </c>
      <c r="D27" s="496"/>
      <c r="E27" s="496"/>
      <c r="F27" s="289"/>
      <c r="G27" s="289"/>
      <c r="H27" s="290"/>
      <c r="I27" s="290"/>
    </row>
    <row r="28" spans="2:10" ht="15">
      <c r="B28" s="272"/>
      <c r="C28" s="487"/>
      <c r="D28" s="487"/>
      <c r="E28" s="487"/>
      <c r="F28" s="289"/>
      <c r="G28" s="289"/>
      <c r="H28" s="290"/>
      <c r="I28" s="290"/>
    </row>
    <row r="29" spans="2:10" ht="15">
      <c r="B29" s="272">
        <v>1</v>
      </c>
      <c r="C29" s="255" t="s">
        <v>18</v>
      </c>
      <c r="D29" s="256"/>
      <c r="E29" s="256"/>
      <c r="F29" s="289"/>
      <c r="G29" s="289"/>
      <c r="H29" s="290"/>
      <c r="I29" s="290"/>
    </row>
    <row r="30" spans="2:10" ht="15">
      <c r="B30" s="272"/>
      <c r="C30" s="265" t="s">
        <v>19</v>
      </c>
      <c r="D30" s="256"/>
      <c r="E30" s="256"/>
      <c r="F30" s="291"/>
      <c r="G30" s="291"/>
      <c r="H30" s="272"/>
      <c r="I30" s="272"/>
    </row>
    <row r="31" spans="2:10" ht="15">
      <c r="B31" s="272"/>
      <c r="C31" s="295" t="s">
        <v>20</v>
      </c>
      <c r="D31" s="256"/>
      <c r="E31" s="256"/>
      <c r="F31" s="289">
        <v>7</v>
      </c>
      <c r="G31" s="289"/>
      <c r="H31" s="272"/>
      <c r="I31" s="272">
        <f>'NOTE 7'!K108</f>
        <v>0</v>
      </c>
    </row>
    <row r="32" spans="2:10" ht="15">
      <c r="B32" s="272"/>
      <c r="C32" s="295" t="s">
        <v>21</v>
      </c>
      <c r="D32" s="256"/>
      <c r="E32" s="256"/>
      <c r="F32" s="289">
        <v>7</v>
      </c>
      <c r="G32" s="289">
        <f>H32</f>
        <v>550602</v>
      </c>
      <c r="H32" s="272">
        <f>+'NOTE 7'!J109</f>
        <v>550602</v>
      </c>
      <c r="I32" s="272">
        <f>H32</f>
        <v>550602</v>
      </c>
    </row>
    <row r="33" spans="2:10" ht="15">
      <c r="B33" s="272"/>
      <c r="C33" s="295" t="s">
        <v>22</v>
      </c>
      <c r="D33" s="256"/>
      <c r="E33" s="256"/>
      <c r="F33" s="289">
        <v>7</v>
      </c>
      <c r="G33" s="289">
        <f>H33</f>
        <v>45900000</v>
      </c>
      <c r="H33" s="272">
        <f>+'NOTE 7'!J115</f>
        <v>45900000</v>
      </c>
      <c r="I33" s="272">
        <f>+'NOTE 7'!K115</f>
        <v>45900000</v>
      </c>
    </row>
    <row r="34" spans="2:10" ht="15">
      <c r="B34" s="272"/>
      <c r="C34" s="295" t="s">
        <v>23</v>
      </c>
      <c r="D34" s="256"/>
      <c r="E34" s="256"/>
      <c r="F34" s="289"/>
      <c r="G34" s="289"/>
      <c r="H34" s="272"/>
      <c r="I34" s="272">
        <v>0</v>
      </c>
    </row>
    <row r="35" spans="2:10" ht="15">
      <c r="B35" s="272"/>
      <c r="C35" s="295" t="s">
        <v>24</v>
      </c>
      <c r="D35" s="256"/>
      <c r="E35" s="256"/>
      <c r="F35" s="289"/>
      <c r="G35" s="289"/>
      <c r="H35" s="272"/>
      <c r="I35" s="272">
        <v>0</v>
      </c>
    </row>
    <row r="36" spans="2:10" ht="15">
      <c r="B36" s="272"/>
      <c r="C36" s="487"/>
      <c r="D36" s="487"/>
      <c r="E36" s="487"/>
      <c r="F36" s="289"/>
      <c r="G36" s="289"/>
      <c r="H36" s="272"/>
      <c r="I36" s="272"/>
    </row>
    <row r="37" spans="2:10" ht="15">
      <c r="B37" s="272"/>
      <c r="C37" s="265" t="s">
        <v>25</v>
      </c>
      <c r="D37" s="256"/>
      <c r="E37" s="256"/>
      <c r="F37" s="291"/>
      <c r="G37" s="291"/>
      <c r="H37" s="272"/>
      <c r="I37" s="272">
        <v>0</v>
      </c>
    </row>
    <row r="38" spans="2:10" ht="15">
      <c r="B38" s="272"/>
      <c r="C38" s="265" t="s">
        <v>81</v>
      </c>
      <c r="D38" s="256"/>
      <c r="E38" s="256"/>
      <c r="F38" s="293">
        <v>8</v>
      </c>
      <c r="G38" s="293">
        <f>H38</f>
        <v>528225</v>
      </c>
      <c r="H38" s="272">
        <f>I38</f>
        <v>528225</v>
      </c>
      <c r="I38" s="272">
        <v>528225</v>
      </c>
    </row>
    <row r="39" spans="2:10" ht="15">
      <c r="B39" s="272"/>
      <c r="C39" s="265" t="s">
        <v>26</v>
      </c>
      <c r="D39" s="256"/>
      <c r="E39" s="256"/>
      <c r="F39" s="291">
        <v>9</v>
      </c>
      <c r="G39" s="291">
        <f>'NOTES ALL'!D66</f>
        <v>376833</v>
      </c>
      <c r="H39" s="272">
        <f>'NOTES ALL'!E68</f>
        <v>380433</v>
      </c>
      <c r="I39" s="272">
        <f>'NOTES ALL'!F68</f>
        <v>318746</v>
      </c>
      <c r="J39" s="423"/>
    </row>
    <row r="40" spans="2:10" ht="15">
      <c r="B40" s="272"/>
      <c r="C40" s="265" t="s">
        <v>27</v>
      </c>
      <c r="D40" s="256"/>
      <c r="E40" s="256"/>
      <c r="F40" s="291">
        <v>10</v>
      </c>
      <c r="G40" s="291">
        <f>'NOTES ALL'!E77</f>
        <v>37458</v>
      </c>
      <c r="H40" s="272">
        <f>'NOTES ALL'!E77</f>
        <v>37458</v>
      </c>
      <c r="I40" s="272">
        <f>'NOTES ALL'!F77</f>
        <v>37458</v>
      </c>
      <c r="J40" s="195">
        <f>I40-H40</f>
        <v>0</v>
      </c>
    </row>
    <row r="41" spans="2:10" ht="15">
      <c r="B41" s="272"/>
      <c r="C41" s="487"/>
      <c r="D41" s="487"/>
      <c r="E41" s="487"/>
      <c r="F41" s="289"/>
      <c r="G41" s="289"/>
      <c r="H41" s="272"/>
      <c r="I41" s="272"/>
    </row>
    <row r="42" spans="2:10" ht="15">
      <c r="B42" s="290">
        <v>2</v>
      </c>
      <c r="C42" s="255" t="s">
        <v>28</v>
      </c>
      <c r="D42" s="255"/>
      <c r="E42" s="256"/>
      <c r="F42" s="289"/>
      <c r="G42" s="289"/>
      <c r="H42" s="272"/>
      <c r="I42" s="272"/>
    </row>
    <row r="43" spans="2:10" ht="15">
      <c r="B43" s="272"/>
      <c r="C43" s="265" t="s">
        <v>29</v>
      </c>
      <c r="D43" s="256"/>
      <c r="E43" s="256"/>
      <c r="F43" s="291"/>
      <c r="G43" s="291"/>
      <c r="H43" s="272"/>
      <c r="I43" s="272"/>
    </row>
    <row r="44" spans="2:10" ht="15">
      <c r="B44" s="272"/>
      <c r="C44" s="265" t="s">
        <v>30</v>
      </c>
      <c r="D44" s="256"/>
      <c r="E44" s="256"/>
      <c r="F44" s="291">
        <v>11</v>
      </c>
      <c r="G44" s="291">
        <f>H44</f>
        <v>12417726</v>
      </c>
      <c r="H44" s="272">
        <f>+'NOTES ALL'!E88</f>
        <v>12417726</v>
      </c>
      <c r="I44" s="272">
        <f>+'NOTES ALL'!F88</f>
        <v>12417726</v>
      </c>
      <c r="J44" s="195">
        <f t="shared" ref="J44" si="1">I44-H44</f>
        <v>0</v>
      </c>
    </row>
    <row r="45" spans="2:10" ht="15">
      <c r="B45" s="272"/>
      <c r="C45" s="265" t="s">
        <v>31</v>
      </c>
      <c r="D45" s="256"/>
      <c r="E45" s="256"/>
      <c r="F45" s="291">
        <v>12</v>
      </c>
      <c r="G45" s="291">
        <f>'NOTES ALL'!D95</f>
        <v>67271810</v>
      </c>
      <c r="H45" s="272">
        <f>+'NOTES ALL'!E98</f>
        <v>189067216</v>
      </c>
      <c r="I45" s="272">
        <f>+'NOTES ALL'!F98</f>
        <v>188742905</v>
      </c>
      <c r="J45" s="423"/>
    </row>
    <row r="46" spans="2:10" ht="15">
      <c r="B46" s="272"/>
      <c r="C46" s="265" t="s">
        <v>77</v>
      </c>
      <c r="D46" s="256"/>
      <c r="E46" s="256"/>
      <c r="F46" s="291">
        <v>13</v>
      </c>
      <c r="G46" s="291">
        <f>'NOTES ALL'!D109</f>
        <v>38498</v>
      </c>
      <c r="H46" s="272">
        <f>+'NOTES ALL'!E109</f>
        <v>39619</v>
      </c>
      <c r="I46" s="272">
        <f>+'NOTES ALL'!F109</f>
        <v>29587</v>
      </c>
      <c r="J46" s="423"/>
    </row>
    <row r="47" spans="2:10" ht="15">
      <c r="B47" s="272"/>
      <c r="C47" s="265" t="s">
        <v>32</v>
      </c>
      <c r="D47" s="256"/>
      <c r="E47" s="256"/>
      <c r="F47" s="291"/>
      <c r="G47" s="291"/>
      <c r="H47" s="272"/>
      <c r="I47" s="272"/>
    </row>
    <row r="48" spans="2:10" ht="15">
      <c r="B48" s="272"/>
      <c r="C48" s="265" t="s">
        <v>33</v>
      </c>
      <c r="D48" s="256"/>
      <c r="E48" s="256"/>
      <c r="F48" s="291">
        <v>14</v>
      </c>
      <c r="G48" s="291">
        <f>+'NOTES ALL'!D115</f>
        <v>173612</v>
      </c>
      <c r="H48" s="272">
        <f>'NOTES ALL'!E116</f>
        <v>173612</v>
      </c>
      <c r="I48" s="272">
        <f>'NOTES ALL'!F116</f>
        <v>564214</v>
      </c>
      <c r="J48" s="423"/>
    </row>
    <row r="49" spans="1:10" ht="15">
      <c r="A49" s="4" t="s">
        <v>14</v>
      </c>
      <c r="B49" s="272"/>
      <c r="C49" s="487"/>
      <c r="D49" s="487"/>
      <c r="E49" s="487"/>
      <c r="F49" s="291"/>
      <c r="G49" s="291"/>
      <c r="H49" s="272"/>
      <c r="I49" s="272"/>
    </row>
    <row r="50" spans="1:10" ht="15">
      <c r="B50" s="272"/>
      <c r="C50" s="487"/>
      <c r="D50" s="487"/>
      <c r="E50" s="487"/>
      <c r="F50" s="289"/>
      <c r="G50" s="289"/>
      <c r="H50" s="290"/>
      <c r="I50" s="290"/>
    </row>
    <row r="51" spans="1:10" ht="15.75" customHeight="1">
      <c r="B51" s="296"/>
      <c r="C51" s="488" t="s">
        <v>15</v>
      </c>
      <c r="D51" s="488"/>
      <c r="E51" s="488"/>
      <c r="F51" s="297"/>
      <c r="G51" s="294">
        <f>SUM(G32:G50)</f>
        <v>127294764</v>
      </c>
      <c r="H51" s="294">
        <f>SUM(H32:H50)</f>
        <v>249094891</v>
      </c>
      <c r="I51" s="294">
        <f>SUM(I31:I50)</f>
        <v>249089463</v>
      </c>
    </row>
    <row r="52" spans="1:10" ht="25.15" customHeight="1">
      <c r="B52" s="445"/>
      <c r="C52" s="494" t="s">
        <v>194</v>
      </c>
      <c r="D52" s="494"/>
      <c r="E52" s="494"/>
      <c r="F52" s="446">
        <v>1</v>
      </c>
      <c r="G52" s="446">
        <f>+G51-G25</f>
        <v>0</v>
      </c>
      <c r="H52" s="447" t="s">
        <v>38</v>
      </c>
      <c r="I52" s="298"/>
    </row>
    <row r="53" spans="1:10" ht="15">
      <c r="B53" s="299" t="s">
        <v>34</v>
      </c>
      <c r="C53" s="275"/>
      <c r="D53" s="275"/>
      <c r="E53" s="275"/>
      <c r="F53" s="300"/>
      <c r="G53" s="300"/>
      <c r="H53" s="301"/>
      <c r="I53" s="302"/>
      <c r="J53" s="198">
        <f>+G25-G51</f>
        <v>0</v>
      </c>
    </row>
    <row r="54" spans="1:10" ht="15">
      <c r="B54" s="279" t="s">
        <v>110</v>
      </c>
      <c r="C54" s="277"/>
      <c r="D54" s="277"/>
      <c r="E54" s="277"/>
      <c r="F54" s="425" t="s">
        <v>35</v>
      </c>
      <c r="G54" s="425"/>
      <c r="H54" s="303"/>
      <c r="I54" s="304"/>
      <c r="J54" s="199"/>
    </row>
    <row r="55" spans="1:10" ht="15">
      <c r="B55" s="279" t="s">
        <v>36</v>
      </c>
      <c r="C55" s="277"/>
      <c r="D55" s="277"/>
      <c r="E55" s="277"/>
      <c r="F55" s="425"/>
      <c r="G55" s="425"/>
      <c r="H55" s="263"/>
      <c r="I55" s="304"/>
      <c r="J55" s="199"/>
    </row>
    <row r="56" spans="1:10" ht="15">
      <c r="B56" s="279" t="s">
        <v>223</v>
      </c>
      <c r="C56" s="277"/>
      <c r="D56" s="277"/>
      <c r="E56" s="277"/>
      <c r="F56" s="305"/>
      <c r="G56" s="305"/>
      <c r="H56" s="263"/>
      <c r="I56" s="304"/>
      <c r="J56" s="199"/>
    </row>
    <row r="57" spans="1:10" ht="15">
      <c r="B57" s="306"/>
      <c r="C57" s="256"/>
      <c r="D57" s="256"/>
      <c r="E57" s="277"/>
      <c r="F57" s="278"/>
      <c r="G57" s="278"/>
      <c r="H57" s="260"/>
      <c r="I57" s="307"/>
      <c r="J57" s="200"/>
    </row>
    <row r="58" spans="1:10" ht="15">
      <c r="B58" s="448"/>
      <c r="C58" s="256"/>
      <c r="D58" s="256"/>
      <c r="E58" s="277"/>
      <c r="F58" s="255"/>
      <c r="G58" s="278"/>
      <c r="H58" s="307"/>
      <c r="I58" s="304"/>
      <c r="J58" s="200"/>
    </row>
    <row r="59" spans="1:10" ht="15">
      <c r="B59" s="279" t="s">
        <v>329</v>
      </c>
      <c r="C59" s="277"/>
      <c r="D59" s="277"/>
      <c r="E59" s="277"/>
      <c r="F59" s="255" t="s">
        <v>342</v>
      </c>
      <c r="G59" s="255"/>
      <c r="H59" s="308" t="s">
        <v>349</v>
      </c>
      <c r="I59" s="307" t="s">
        <v>349</v>
      </c>
      <c r="J59" s="200"/>
    </row>
    <row r="60" spans="1:10" ht="15">
      <c r="B60" s="492" t="s">
        <v>111</v>
      </c>
      <c r="C60" s="493"/>
      <c r="D60" s="493"/>
      <c r="E60" s="277"/>
      <c r="F60" s="425" t="s">
        <v>96</v>
      </c>
      <c r="G60" s="425"/>
      <c r="H60" s="260" t="s">
        <v>96</v>
      </c>
      <c r="I60" s="309" t="s">
        <v>96</v>
      </c>
      <c r="J60" s="200"/>
    </row>
    <row r="61" spans="1:10" ht="15">
      <c r="B61" s="279" t="s">
        <v>369</v>
      </c>
      <c r="C61" s="424"/>
      <c r="D61" s="424"/>
      <c r="E61" s="277"/>
      <c r="F61" s="425"/>
      <c r="G61" s="425"/>
      <c r="H61" s="260"/>
      <c r="I61" s="309"/>
      <c r="J61" s="200"/>
    </row>
    <row r="62" spans="1:10" ht="15">
      <c r="B62" s="279" t="s">
        <v>95</v>
      </c>
      <c r="C62" s="278"/>
      <c r="D62" s="278"/>
      <c r="E62" s="278"/>
      <c r="F62" s="256"/>
      <c r="G62" s="256"/>
      <c r="H62" s="260"/>
      <c r="I62" s="256"/>
      <c r="J62" s="200"/>
    </row>
    <row r="63" spans="1:10" ht="14.25">
      <c r="B63" s="310" t="s">
        <v>401</v>
      </c>
      <c r="C63" s="311"/>
      <c r="D63" s="311"/>
      <c r="E63" s="311"/>
      <c r="F63" s="311"/>
      <c r="G63" s="311"/>
      <c r="H63" s="454"/>
      <c r="I63" s="278"/>
      <c r="J63" s="200"/>
    </row>
    <row r="64" spans="1:10" hidden="1">
      <c r="B64" s="162"/>
      <c r="C64" s="162"/>
      <c r="D64" s="162"/>
      <c r="E64" s="162"/>
      <c r="F64" s="167"/>
      <c r="G64" s="167"/>
      <c r="H64" s="167"/>
      <c r="I64" s="167"/>
      <c r="J64" s="200"/>
    </row>
    <row r="65" spans="2:9" hidden="1">
      <c r="B65" s="192"/>
      <c r="C65" s="177"/>
      <c r="D65" s="177"/>
      <c r="E65" s="177"/>
      <c r="F65" s="169"/>
      <c r="G65" s="169"/>
      <c r="H65" s="169"/>
      <c r="I65" s="191"/>
    </row>
    <row r="66" spans="2:9" hidden="1">
      <c r="I66" s="3"/>
    </row>
    <row r="67" spans="2:9" hidden="1">
      <c r="I67" s="3"/>
    </row>
    <row r="68" spans="2:9" hidden="1">
      <c r="I68" s="3"/>
    </row>
    <row r="69" spans="2:9" hidden="1">
      <c r="I69" s="3"/>
    </row>
    <row r="70" spans="2:9" hidden="1">
      <c r="I70" s="3"/>
    </row>
    <row r="71" spans="2:9" hidden="1">
      <c r="I71" s="3"/>
    </row>
    <row r="72" spans="2:9">
      <c r="I72" s="3"/>
    </row>
    <row r="73" spans="2:9">
      <c r="I73" s="3"/>
    </row>
    <row r="74" spans="2:9">
      <c r="I74" s="3"/>
    </row>
    <row r="75" spans="2:9">
      <c r="I75" s="3"/>
    </row>
    <row r="76" spans="2:9">
      <c r="I76" s="3"/>
    </row>
    <row r="77" spans="2:9">
      <c r="I77" s="3"/>
    </row>
    <row r="78" spans="2:9">
      <c r="I78" s="3"/>
    </row>
    <row r="79" spans="2:9">
      <c r="I79" s="3"/>
    </row>
    <row r="80" spans="2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</sheetData>
  <mergeCells count="18">
    <mergeCell ref="B60:D60"/>
    <mergeCell ref="C52:E52"/>
    <mergeCell ref="C6:E6"/>
    <mergeCell ref="C11:E11"/>
    <mergeCell ref="C13:E13"/>
    <mergeCell ref="C19:E19"/>
    <mergeCell ref="C24:E24"/>
    <mergeCell ref="C25:E25"/>
    <mergeCell ref="C26:E26"/>
    <mergeCell ref="C28:E28"/>
    <mergeCell ref="C27:E27"/>
    <mergeCell ref="C36:E36"/>
    <mergeCell ref="C41:E41"/>
    <mergeCell ref="C49:E49"/>
    <mergeCell ref="C50:E50"/>
    <mergeCell ref="C51:E51"/>
    <mergeCell ref="H3:I3"/>
    <mergeCell ref="B4:E4"/>
  </mergeCells>
  <dataValidations count="1">
    <dataValidation type="whole" allowBlank="1" showErrorMessage="1" errorTitle="TotLoanAdv" error="TotLoanAdv  Non negative, no decimal, upto 99,999,999,999,999" sqref="J25">
      <formula1>0</formula1>
      <formula2>99999999999999</formula2>
    </dataValidation>
  </dataValidations>
  <pageMargins left="0.5" right="0.5" top="0.5" bottom="0.5" header="0.5" footer="0.5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topLeftCell="J1" workbookViewId="0">
      <selection activeCell="D10" sqref="D10"/>
    </sheetView>
  </sheetViews>
  <sheetFormatPr defaultRowHeight="15"/>
  <cols>
    <col min="4" max="4" width="15.85546875" customWidth="1"/>
    <col min="5" max="5" width="15.28515625" customWidth="1"/>
  </cols>
  <sheetData>
    <row r="1" spans="1:4">
      <c r="A1" s="20" t="str">
        <f>+'NOTE 7'!A1</f>
        <v>Edesk Services Limited</v>
      </c>
    </row>
    <row r="4" spans="1:4">
      <c r="B4" s="1" t="s">
        <v>156</v>
      </c>
      <c r="D4" s="152">
        <f>'Profit and Loss - Normal'!F25</f>
        <v>-2929</v>
      </c>
    </row>
    <row r="5" spans="1:4">
      <c r="A5" s="1" t="s">
        <v>157</v>
      </c>
    </row>
    <row r="6" spans="1:4">
      <c r="B6" s="1" t="s">
        <v>158</v>
      </c>
      <c r="D6">
        <f>'NOTE 7'!G118</f>
        <v>0</v>
      </c>
    </row>
    <row r="8" spans="1:4">
      <c r="A8" s="1" t="s">
        <v>159</v>
      </c>
    </row>
    <row r="9" spans="1:4">
      <c r="B9" s="21" t="s">
        <v>160</v>
      </c>
      <c r="C9" s="21"/>
      <c r="D9" s="21">
        <f>+'NOTES ALL'!E46</f>
        <v>0</v>
      </c>
    </row>
    <row r="11" spans="1:4">
      <c r="A11" s="1" t="s">
        <v>161</v>
      </c>
      <c r="D11">
        <f>+D4+D6-D9</f>
        <v>-2929</v>
      </c>
    </row>
    <row r="13" spans="1:4">
      <c r="A13" s="2" t="s">
        <v>162</v>
      </c>
    </row>
    <row r="15" spans="1:4">
      <c r="B15" s="1" t="s">
        <v>156</v>
      </c>
      <c r="D15" s="20">
        <f>+D4</f>
        <v>-2929</v>
      </c>
    </row>
    <row r="16" spans="1:4">
      <c r="A16" s="1" t="s">
        <v>176</v>
      </c>
      <c r="D16" s="20">
        <f>+D15*18.54%</f>
        <v>-543.03659999999991</v>
      </c>
    </row>
    <row r="18" spans="2:4">
      <c r="B18" s="1" t="s">
        <v>294</v>
      </c>
      <c r="D18">
        <f>D6-D9</f>
        <v>0</v>
      </c>
    </row>
    <row r="19" spans="2:4">
      <c r="B19" s="1" t="s">
        <v>295</v>
      </c>
      <c r="D19">
        <f>D18*30.9%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J17" sqref="J17"/>
    </sheetView>
  </sheetViews>
  <sheetFormatPr defaultRowHeight="15"/>
  <cols>
    <col min="1" max="8" width="9.140625" style="1"/>
    <col min="9" max="9" width="9.7109375" style="1" bestFit="1" customWidth="1"/>
    <col min="10" max="10" width="15" style="94" bestFit="1" customWidth="1"/>
    <col min="11" max="16384" width="9.140625" style="1"/>
  </cols>
  <sheetData>
    <row r="1" spans="1:10">
      <c r="A1" s="96" t="str">
        <f>+'PROVISION FOR TAX'!A1</f>
        <v>Edesk Services Limited</v>
      </c>
      <c r="B1" s="93"/>
      <c r="C1" s="93"/>
      <c r="D1" s="93"/>
      <c r="E1" s="93" t="s">
        <v>289</v>
      </c>
    </row>
    <row r="2" spans="1:10">
      <c r="A2" s="93"/>
      <c r="B2" s="93"/>
      <c r="C2" s="93"/>
      <c r="D2" s="93"/>
    </row>
    <row r="3" spans="1:10">
      <c r="A3" s="93" t="s">
        <v>231</v>
      </c>
      <c r="B3" s="93"/>
      <c r="C3" s="93"/>
      <c r="D3" s="93"/>
    </row>
    <row r="5" spans="1:10">
      <c r="A5" s="93" t="s">
        <v>232</v>
      </c>
    </row>
    <row r="6" spans="1:10">
      <c r="C6" s="1" t="s">
        <v>233</v>
      </c>
      <c r="J6" s="94">
        <f>+'Profit and Loss - Normal'!F34</f>
        <v>-2929</v>
      </c>
    </row>
    <row r="7" spans="1:10">
      <c r="B7" s="1" t="s">
        <v>234</v>
      </c>
    </row>
    <row r="8" spans="1:10">
      <c r="C8" s="1" t="s">
        <v>235</v>
      </c>
      <c r="J8" s="94">
        <f>+'Profit and Loss - Normal'!F20</f>
        <v>0</v>
      </c>
    </row>
    <row r="10" spans="1:10">
      <c r="B10" s="1" t="s">
        <v>236</v>
      </c>
    </row>
    <row r="11" spans="1:10">
      <c r="C11" s="1" t="s">
        <v>237</v>
      </c>
      <c r="J11" s="94">
        <f>-'dep tax'!I14</f>
        <v>0</v>
      </c>
    </row>
    <row r="13" spans="1:10">
      <c r="C13" s="1" t="s">
        <v>238</v>
      </c>
      <c r="J13" s="94">
        <f>SUM(J6:J11)</f>
        <v>-2929</v>
      </c>
    </row>
    <row r="15" spans="1:10">
      <c r="C15" s="1" t="s">
        <v>239</v>
      </c>
      <c r="J15" s="94">
        <f>+J13</f>
        <v>-2929</v>
      </c>
    </row>
    <row r="17" spans="1:10">
      <c r="C17" s="93" t="s">
        <v>290</v>
      </c>
      <c r="J17" s="146" t="s">
        <v>291</v>
      </c>
    </row>
    <row r="18" spans="1:10">
      <c r="A18" s="93" t="s">
        <v>240</v>
      </c>
    </row>
    <row r="20" spans="1:10">
      <c r="C20" s="1" t="s">
        <v>241</v>
      </c>
      <c r="J20" s="94">
        <f>+J6</f>
        <v>-2929</v>
      </c>
    </row>
    <row r="22" spans="1:10">
      <c r="C22" s="1" t="s">
        <v>242</v>
      </c>
      <c r="J22" s="94">
        <v>0</v>
      </c>
    </row>
    <row r="23" spans="1:10">
      <c r="C23" s="1" t="s">
        <v>243</v>
      </c>
      <c r="J23" s="94">
        <v>0</v>
      </c>
    </row>
    <row r="24" spans="1:10">
      <c r="C24" s="1" t="s">
        <v>244</v>
      </c>
      <c r="J24" s="94">
        <f>+(J22+J23)*3%</f>
        <v>0</v>
      </c>
    </row>
    <row r="26" spans="1:10">
      <c r="C26" s="93" t="s">
        <v>245</v>
      </c>
      <c r="J26" s="95">
        <f>SUM(J22:J25)</f>
        <v>0</v>
      </c>
    </row>
    <row r="28" spans="1:10">
      <c r="C28" s="93" t="s">
        <v>246</v>
      </c>
    </row>
    <row r="29" spans="1:10">
      <c r="C29" s="1" t="s">
        <v>247</v>
      </c>
      <c r="H29" s="1">
        <v>0</v>
      </c>
    </row>
    <row r="30" spans="1:10">
      <c r="C30" s="1" t="s">
        <v>248</v>
      </c>
      <c r="H30" s="1">
        <v>0</v>
      </c>
      <c r="J30" s="94">
        <f>+H30+H29</f>
        <v>0</v>
      </c>
    </row>
    <row r="32" spans="1:10">
      <c r="C32" s="93" t="s">
        <v>249</v>
      </c>
      <c r="J32" s="94">
        <f>SUM(J26:J30)</f>
        <v>0</v>
      </c>
    </row>
  </sheetData>
  <pageMargins left="0.7" right="0.7" top="0.75" bottom="0.75" header="0.3" footer="0.3"/>
  <pageSetup paperSize="9" scale="8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topLeftCell="A31" workbookViewId="0">
      <selection activeCell="B6" sqref="B6"/>
    </sheetView>
  </sheetViews>
  <sheetFormatPr defaultRowHeight="15"/>
  <cols>
    <col min="1" max="1" width="51.5703125" customWidth="1"/>
    <col min="2" max="2" width="21.42578125" style="1" customWidth="1"/>
    <col min="3" max="3" width="22.85546875" customWidth="1"/>
    <col min="4" max="4" width="0" hidden="1" customWidth="1"/>
    <col min="5" max="5" width="18.85546875" hidden="1" customWidth="1"/>
    <col min="6" max="6" width="28" hidden="1" customWidth="1"/>
    <col min="7" max="7" width="41.140625" hidden="1" customWidth="1"/>
    <col min="8" max="8" width="12.5703125" bestFit="1" customWidth="1"/>
  </cols>
  <sheetData>
    <row r="1" spans="1:5">
      <c r="A1" s="157" t="s">
        <v>350</v>
      </c>
      <c r="B1" s="157"/>
      <c r="C1" s="158"/>
    </row>
    <row r="2" spans="1:5">
      <c r="A2" s="159"/>
      <c r="B2" s="159"/>
      <c r="C2" s="158"/>
    </row>
    <row r="3" spans="1:5">
      <c r="A3" s="285" t="s">
        <v>163</v>
      </c>
      <c r="B3" s="256"/>
      <c r="C3" s="256"/>
      <c r="D3" s="256"/>
    </row>
    <row r="4" spans="1:5" ht="15.75">
      <c r="A4" s="171"/>
      <c r="B4" s="171"/>
      <c r="C4" s="172"/>
    </row>
    <row r="5" spans="1:5">
      <c r="A5" s="426" t="s">
        <v>297</v>
      </c>
      <c r="B5" s="427" t="s">
        <v>396</v>
      </c>
      <c r="C5" s="427" t="s">
        <v>365</v>
      </c>
      <c r="D5" s="21"/>
    </row>
    <row r="6" spans="1:5" ht="16.5">
      <c r="A6" s="428"/>
      <c r="B6" s="428"/>
      <c r="C6" s="429"/>
      <c r="D6" s="21"/>
    </row>
    <row r="7" spans="1:5">
      <c r="A7" s="430" t="s">
        <v>298</v>
      </c>
      <c r="B7" s="430"/>
      <c r="C7" s="429"/>
      <c r="D7" s="21"/>
    </row>
    <row r="8" spans="1:5" ht="16.5">
      <c r="A8" s="428"/>
      <c r="B8" s="428"/>
      <c r="C8" s="429"/>
      <c r="D8" s="21"/>
    </row>
    <row r="9" spans="1:5" ht="16.5">
      <c r="A9" s="428" t="s">
        <v>299</v>
      </c>
      <c r="B9" s="431">
        <f>+'Profit and Loss - Normal'!E44</f>
        <v>-5901</v>
      </c>
      <c r="C9" s="407">
        <f>+'Profit and Loss - Normal'!F44</f>
        <v>-2929</v>
      </c>
      <c r="D9" s="21"/>
    </row>
    <row r="10" spans="1:5">
      <c r="A10" s="432" t="s">
        <v>300</v>
      </c>
      <c r="B10" s="432"/>
      <c r="C10" s="319"/>
      <c r="D10" s="21"/>
      <c r="E10" s="152"/>
    </row>
    <row r="11" spans="1:5" ht="16.5">
      <c r="A11" s="428" t="s">
        <v>90</v>
      </c>
      <c r="B11" s="433">
        <f>+'Profit and Loss - Normal'!E20</f>
        <v>0</v>
      </c>
      <c r="C11" s="319">
        <f>'Profit and Loss - Normal'!F20</f>
        <v>0</v>
      </c>
      <c r="D11" s="21"/>
    </row>
    <row r="12" spans="1:5">
      <c r="A12" s="306" t="s">
        <v>296</v>
      </c>
      <c r="B12" s="306"/>
      <c r="C12" s="272"/>
      <c r="D12" s="21"/>
      <c r="E12" s="152"/>
    </row>
    <row r="13" spans="1:5">
      <c r="A13" s="432" t="s">
        <v>301</v>
      </c>
      <c r="B13" s="432"/>
      <c r="C13" s="319"/>
      <c r="D13" s="21"/>
    </row>
    <row r="14" spans="1:5" ht="16.5">
      <c r="A14" s="428" t="s">
        <v>302</v>
      </c>
      <c r="B14" s="428"/>
      <c r="C14" s="272"/>
      <c r="D14" s="21"/>
    </row>
    <row r="15" spans="1:5" ht="16.5">
      <c r="A15" s="428" t="s">
        <v>303</v>
      </c>
      <c r="B15" s="428">
        <v>41</v>
      </c>
      <c r="C15" s="407">
        <v>45002</v>
      </c>
      <c r="D15" s="21"/>
    </row>
    <row r="16" spans="1:5" ht="16.5">
      <c r="A16" s="428" t="s">
        <v>304</v>
      </c>
      <c r="B16" s="428"/>
      <c r="C16" s="272">
        <f>'Balance Sheet'!J22</f>
        <v>0</v>
      </c>
      <c r="D16" s="21"/>
    </row>
    <row r="17" spans="1:8" ht="16.5">
      <c r="A17" s="428" t="s">
        <v>305</v>
      </c>
      <c r="B17" s="428">
        <v>-108</v>
      </c>
      <c r="C17" s="272"/>
      <c r="D17" s="21"/>
    </row>
    <row r="18" spans="1:8" ht="16.5">
      <c r="A18" s="428" t="s">
        <v>306</v>
      </c>
      <c r="B18" s="428"/>
      <c r="C18" s="434"/>
      <c r="D18" s="21"/>
    </row>
    <row r="19" spans="1:8" ht="16.5">
      <c r="A19" s="428" t="s">
        <v>307</v>
      </c>
      <c r="B19" s="428">
        <v>1180</v>
      </c>
      <c r="C19" s="407">
        <v>1149</v>
      </c>
      <c r="D19" s="21"/>
    </row>
    <row r="20" spans="1:8" s="1" customFormat="1" ht="16.5">
      <c r="A20" s="428" t="s">
        <v>339</v>
      </c>
      <c r="B20" s="428">
        <v>1000</v>
      </c>
      <c r="C20" s="272">
        <v>55000</v>
      </c>
      <c r="D20" s="21"/>
    </row>
    <row r="21" spans="1:8" ht="16.5">
      <c r="A21" s="428" t="s">
        <v>308</v>
      </c>
      <c r="B21" s="428"/>
      <c r="C21" s="271"/>
      <c r="D21" s="21"/>
    </row>
    <row r="22" spans="1:8">
      <c r="A22" s="432" t="s">
        <v>309</v>
      </c>
      <c r="B22" s="432"/>
      <c r="C22" s="271"/>
      <c r="D22" s="21"/>
    </row>
    <row r="23" spans="1:8" ht="16.5">
      <c r="A23" s="428" t="s">
        <v>310</v>
      </c>
      <c r="B23" s="428"/>
      <c r="C23" s="417"/>
      <c r="D23" s="21"/>
    </row>
    <row r="24" spans="1:8" ht="16.5">
      <c r="A24" s="428"/>
      <c r="B24" s="428"/>
      <c r="C24" s="319"/>
      <c r="D24" s="21"/>
    </row>
    <row r="25" spans="1:8">
      <c r="A25" s="432" t="s">
        <v>311</v>
      </c>
      <c r="B25" s="432"/>
      <c r="C25" s="435"/>
      <c r="D25" s="21"/>
    </row>
    <row r="26" spans="1:8" ht="16.5">
      <c r="A26" s="428" t="s">
        <v>312</v>
      </c>
      <c r="B26" s="428">
        <v>0</v>
      </c>
      <c r="C26" s="407">
        <v>0</v>
      </c>
      <c r="D26" s="21"/>
    </row>
    <row r="27" spans="1:8" ht="16.5">
      <c r="A27" s="428"/>
      <c r="B27" s="428"/>
      <c r="C27" s="435"/>
      <c r="D27" s="21"/>
    </row>
    <row r="28" spans="1:8">
      <c r="A28" s="432" t="s">
        <v>313</v>
      </c>
      <c r="B28" s="436">
        <f>SUM(B9+B11+SUM(B14:B20))</f>
        <v>-3788</v>
      </c>
      <c r="C28" s="436">
        <f>SUM(C9+C11+SUM(C14:C20))</f>
        <v>98222</v>
      </c>
      <c r="D28" s="21"/>
    </row>
    <row r="29" spans="1:8" ht="16.5">
      <c r="A29" s="428"/>
      <c r="B29" s="428"/>
      <c r="C29" s="319"/>
      <c r="D29" s="21"/>
    </row>
    <row r="30" spans="1:8">
      <c r="A30" s="430" t="s">
        <v>314</v>
      </c>
      <c r="B30" s="430"/>
      <c r="C30" s="319"/>
      <c r="D30" s="21"/>
      <c r="G30" s="279"/>
      <c r="H30" s="279"/>
    </row>
    <row r="31" spans="1:8" ht="16.5">
      <c r="A31" s="428"/>
      <c r="B31" s="428"/>
      <c r="C31" s="435"/>
      <c r="D31" s="21"/>
      <c r="G31" s="279"/>
      <c r="H31" s="279"/>
    </row>
    <row r="32" spans="1:8" ht="16.5">
      <c r="A32" s="428" t="s">
        <v>315</v>
      </c>
      <c r="B32" s="428"/>
      <c r="C32" s="434"/>
      <c r="D32" s="21"/>
    </row>
    <row r="33" spans="1:6" ht="16.5">
      <c r="A33" s="428" t="s">
        <v>316</v>
      </c>
      <c r="B33" s="428"/>
      <c r="C33" s="434"/>
      <c r="D33" s="21"/>
    </row>
    <row r="34" spans="1:6" ht="16.5">
      <c r="A34" s="428" t="s">
        <v>317</v>
      </c>
      <c r="B34" s="428"/>
      <c r="C34" s="434"/>
      <c r="D34" s="21"/>
    </row>
    <row r="35" spans="1:6" ht="16.5">
      <c r="A35" s="428" t="s">
        <v>318</v>
      </c>
      <c r="B35" s="428"/>
      <c r="C35" s="437"/>
      <c r="D35" s="21"/>
    </row>
    <row r="36" spans="1:6" ht="16.5">
      <c r="A36" s="428" t="s">
        <v>340</v>
      </c>
      <c r="B36" s="428"/>
      <c r="C36" s="435"/>
      <c r="D36" s="21"/>
    </row>
    <row r="37" spans="1:6">
      <c r="A37" s="432" t="s">
        <v>319</v>
      </c>
      <c r="B37" s="432"/>
      <c r="C37" s="319"/>
      <c r="D37" s="21"/>
    </row>
    <row r="38" spans="1:6" ht="16.5">
      <c r="A38" s="428"/>
      <c r="B38" s="428"/>
      <c r="C38" s="407"/>
      <c r="D38" s="21"/>
    </row>
    <row r="39" spans="1:6">
      <c r="A39" s="430" t="s">
        <v>320</v>
      </c>
      <c r="B39" s="430"/>
      <c r="C39" s="407"/>
      <c r="D39" s="21"/>
    </row>
    <row r="40" spans="1:6" ht="16.5">
      <c r="A40" s="428"/>
      <c r="B40" s="428"/>
      <c r="C40" s="319"/>
      <c r="D40" s="21"/>
      <c r="F40" s="161"/>
    </row>
    <row r="41" spans="1:6" ht="16.5">
      <c r="A41" s="428" t="s">
        <v>321</v>
      </c>
      <c r="B41" s="428"/>
      <c r="C41" s="434"/>
      <c r="D41" s="21"/>
    </row>
    <row r="42" spans="1:6" ht="16.5">
      <c r="A42" s="428" t="s">
        <v>322</v>
      </c>
      <c r="B42" s="428"/>
      <c r="C42" s="407">
        <v>-89587</v>
      </c>
      <c r="D42" s="21"/>
    </row>
    <row r="43" spans="1:6" ht="16.5">
      <c r="A43" s="428" t="s">
        <v>328</v>
      </c>
      <c r="B43" s="428">
        <v>2500</v>
      </c>
      <c r="C43" s="407" t="s">
        <v>291</v>
      </c>
      <c r="D43" s="21"/>
    </row>
    <row r="44" spans="1:6">
      <c r="A44" s="432" t="s">
        <v>323</v>
      </c>
      <c r="B44" s="432">
        <f>B43</f>
        <v>2500</v>
      </c>
      <c r="C44" s="407">
        <f>C42</f>
        <v>-89587</v>
      </c>
      <c r="D44" s="21"/>
    </row>
    <row r="45" spans="1:6" ht="16.5">
      <c r="A45" s="428"/>
      <c r="B45" s="428"/>
      <c r="C45" s="435"/>
      <c r="D45" s="21"/>
      <c r="E45" s="160"/>
    </row>
    <row r="46" spans="1:6">
      <c r="A46" s="432" t="s">
        <v>324</v>
      </c>
      <c r="B46" s="438">
        <f>B28+B44+B37</f>
        <v>-1288</v>
      </c>
      <c r="C46" s="438">
        <f>C28+C44+C37</f>
        <v>8635</v>
      </c>
      <c r="D46" s="21"/>
      <c r="E46" s="152"/>
      <c r="F46" s="152"/>
    </row>
    <row r="47" spans="1:6" ht="16.5">
      <c r="A47" s="428"/>
      <c r="B47" s="428"/>
      <c r="C47" s="435"/>
      <c r="D47" s="21"/>
      <c r="E47" s="161"/>
    </row>
    <row r="48" spans="1:6" ht="16.5">
      <c r="A48" s="428" t="s">
        <v>325</v>
      </c>
      <c r="B48" s="439">
        <f>+C49</f>
        <v>39619</v>
      </c>
      <c r="C48" s="272">
        <v>38740</v>
      </c>
      <c r="D48" s="21"/>
    </row>
    <row r="49" spans="1:11" ht="16.5">
      <c r="A49" s="428" t="s">
        <v>326</v>
      </c>
      <c r="B49" s="440">
        <f>+'NOTES ALL'!D109</f>
        <v>38498</v>
      </c>
      <c r="C49" s="272">
        <f>'NOTES ALL'!E109</f>
        <v>39619</v>
      </c>
      <c r="D49" s="441"/>
      <c r="E49" s="170"/>
    </row>
    <row r="50" spans="1:11" ht="16.5">
      <c r="A50" s="442" t="s">
        <v>327</v>
      </c>
      <c r="B50" s="443">
        <f>B49-B48</f>
        <v>-1121</v>
      </c>
      <c r="C50" s="443">
        <f>C49-C48</f>
        <v>879</v>
      </c>
      <c r="D50" s="441"/>
      <c r="E50" s="170"/>
    </row>
    <row r="51" spans="1:11">
      <c r="A51" s="299" t="s">
        <v>34</v>
      </c>
      <c r="B51" s="275"/>
      <c r="C51" s="301"/>
      <c r="D51" s="277"/>
      <c r="E51" s="170"/>
    </row>
    <row r="52" spans="1:11">
      <c r="A52" s="432" t="s">
        <v>110</v>
      </c>
      <c r="B52" s="449" t="s">
        <v>35</v>
      </c>
      <c r="C52" s="450"/>
      <c r="D52" s="441"/>
      <c r="F52" s="163"/>
      <c r="G52" s="165"/>
      <c r="H52" s="165"/>
      <c r="I52" s="175"/>
      <c r="J52" s="175"/>
      <c r="K52" s="175"/>
    </row>
    <row r="53" spans="1:11">
      <c r="A53" s="432" t="s">
        <v>36</v>
      </c>
      <c r="B53" s="449"/>
      <c r="C53" s="450"/>
      <c r="D53" s="441"/>
      <c r="F53" s="167"/>
      <c r="G53" s="164"/>
      <c r="H53" s="165"/>
      <c r="I53" s="175"/>
      <c r="J53" s="175"/>
      <c r="K53" s="175"/>
    </row>
    <row r="54" spans="1:11">
      <c r="A54" s="432" t="s">
        <v>223</v>
      </c>
      <c r="B54" s="449"/>
      <c r="C54" s="450"/>
      <c r="D54" s="441"/>
      <c r="F54" s="167"/>
      <c r="G54" s="164"/>
      <c r="H54" s="163"/>
      <c r="I54" s="175"/>
      <c r="J54" s="175"/>
      <c r="K54" s="175"/>
    </row>
    <row r="55" spans="1:11">
      <c r="A55" s="432"/>
      <c r="B55" s="449"/>
      <c r="C55" s="450"/>
      <c r="D55" s="441"/>
      <c r="F55" s="167"/>
      <c r="G55" s="166"/>
      <c r="H55" s="163"/>
      <c r="I55" s="175"/>
      <c r="J55" s="175"/>
      <c r="K55" s="175"/>
    </row>
    <row r="56" spans="1:11">
      <c r="A56" s="448"/>
      <c r="B56" s="255"/>
      <c r="C56" s="307"/>
      <c r="D56" s="441"/>
      <c r="F56" s="162"/>
      <c r="G56" s="167"/>
      <c r="H56" s="162"/>
      <c r="I56" s="175"/>
      <c r="J56" s="175"/>
      <c r="K56" s="175"/>
    </row>
    <row r="57" spans="1:11">
      <c r="A57" s="432" t="s">
        <v>329</v>
      </c>
      <c r="B57" s="449" t="s">
        <v>342</v>
      </c>
      <c r="C57" s="450" t="s">
        <v>349</v>
      </c>
      <c r="D57" s="441"/>
      <c r="F57" s="162"/>
      <c r="G57" s="167"/>
      <c r="H57" s="167"/>
      <c r="I57" s="175"/>
      <c r="J57" s="175"/>
      <c r="K57" s="175"/>
    </row>
    <row r="58" spans="1:11">
      <c r="A58" s="432" t="s">
        <v>111</v>
      </c>
      <c r="B58" s="449" t="s">
        <v>96</v>
      </c>
      <c r="C58" s="450" t="s">
        <v>96</v>
      </c>
      <c r="D58" s="441"/>
      <c r="F58" s="167"/>
      <c r="G58" s="154"/>
      <c r="H58" s="154"/>
      <c r="I58" s="175"/>
      <c r="J58" s="175"/>
      <c r="K58" s="175"/>
    </row>
    <row r="59" spans="1:11" s="1" customFormat="1">
      <c r="A59" s="432" t="s">
        <v>369</v>
      </c>
      <c r="B59" s="449"/>
      <c r="C59" s="450"/>
      <c r="D59" s="441"/>
      <c r="F59" s="167"/>
      <c r="G59" s="154"/>
      <c r="H59" s="154"/>
      <c r="I59" s="175"/>
      <c r="J59" s="175"/>
      <c r="K59" s="175"/>
    </row>
    <row r="60" spans="1:11">
      <c r="A60" s="432" t="s">
        <v>95</v>
      </c>
      <c r="B60" s="449"/>
      <c r="C60" s="450"/>
      <c r="D60" s="422"/>
      <c r="E60" s="170"/>
      <c r="F60" s="173"/>
      <c r="G60" s="164"/>
      <c r="H60" s="164"/>
      <c r="I60" s="175"/>
      <c r="J60" s="175"/>
      <c r="K60" s="175"/>
    </row>
    <row r="61" spans="1:11">
      <c r="A61" s="451" t="str">
        <f>'Profit and Loss - Normal'!B64</f>
        <v>Date :</v>
      </c>
      <c r="B61" s="452"/>
      <c r="C61" s="453"/>
      <c r="D61" s="278"/>
      <c r="E61" s="170"/>
      <c r="F61" s="167"/>
      <c r="G61" s="164"/>
      <c r="H61" s="162"/>
      <c r="I61" s="175"/>
      <c r="J61" s="175"/>
      <c r="K61" s="175"/>
    </row>
    <row r="62" spans="1:11">
      <c r="A62" s="21"/>
      <c r="B62" s="441"/>
      <c r="C62" s="444"/>
      <c r="D62" s="277"/>
      <c r="E62" s="170"/>
      <c r="F62" s="174"/>
      <c r="G62" s="166"/>
      <c r="H62" s="163"/>
      <c r="I62" s="175"/>
      <c r="J62" s="175"/>
      <c r="K62" s="175"/>
    </row>
    <row r="63" spans="1:11">
      <c r="C63" s="176"/>
      <c r="D63" s="163"/>
      <c r="E63" s="170"/>
      <c r="F63" s="163"/>
      <c r="G63" s="174"/>
      <c r="H63" s="163"/>
      <c r="I63" s="175"/>
      <c r="J63" s="175"/>
      <c r="K63" s="175"/>
    </row>
    <row r="64" spans="1:11">
      <c r="A64" s="168"/>
      <c r="B64" s="169"/>
      <c r="C64" s="169"/>
      <c r="D64" s="162"/>
      <c r="E64" s="170"/>
      <c r="F64" s="163"/>
      <c r="G64" s="163"/>
      <c r="H64" s="163"/>
      <c r="I64" s="175"/>
      <c r="J64" s="175"/>
      <c r="K64" s="175"/>
    </row>
    <row r="65" spans="4:11">
      <c r="D65" s="170"/>
      <c r="E65" s="170"/>
      <c r="F65" s="162"/>
      <c r="G65" s="162"/>
      <c r="H65" s="162"/>
      <c r="I65" s="175"/>
      <c r="J65" s="175"/>
      <c r="K65" s="175"/>
    </row>
    <row r="66" spans="4:11">
      <c r="D66" s="170"/>
      <c r="E66" s="170"/>
    </row>
  </sheetData>
  <pageMargins left="0.7" right="0.7" top="0.75" bottom="0.75" header="0.3" footer="0.3"/>
  <pageSetup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topLeftCell="A29" workbookViewId="0">
      <selection sqref="A1:F54"/>
    </sheetView>
  </sheetViews>
  <sheetFormatPr defaultRowHeight="15"/>
  <cols>
    <col min="4" max="4" width="18.85546875" customWidth="1"/>
    <col min="5" max="5" width="14" customWidth="1"/>
    <col min="6" max="6" width="17.7109375" customWidth="1"/>
  </cols>
  <sheetData>
    <row r="1" spans="1:37">
      <c r="A1" s="285" t="s">
        <v>163</v>
      </c>
      <c r="B1" s="256"/>
      <c r="C1" s="256"/>
      <c r="D1" s="256"/>
      <c r="E1" s="256"/>
      <c r="F1" s="256"/>
    </row>
    <row r="2" spans="1:37">
      <c r="A2" s="255" t="s">
        <v>395</v>
      </c>
      <c r="B2" s="256"/>
      <c r="C2" s="256"/>
      <c r="D2" s="256"/>
      <c r="E2" s="256"/>
      <c r="F2" s="455"/>
    </row>
    <row r="3" spans="1:37">
      <c r="A3" s="490"/>
      <c r="B3" s="491"/>
      <c r="C3" s="491"/>
      <c r="D3" s="491"/>
      <c r="E3" s="257"/>
      <c r="F3" s="286" t="s">
        <v>351</v>
      </c>
    </row>
    <row r="4" spans="1:37">
      <c r="A4" s="287" t="s">
        <v>0</v>
      </c>
      <c r="B4" s="255" t="s">
        <v>1</v>
      </c>
      <c r="C4" s="288"/>
      <c r="D4" s="256"/>
      <c r="E4" s="289"/>
      <c r="F4" s="290"/>
    </row>
    <row r="5" spans="1:37">
      <c r="A5" s="290">
        <v>1</v>
      </c>
      <c r="B5" s="255" t="s">
        <v>2</v>
      </c>
      <c r="C5" s="255"/>
      <c r="D5" s="256"/>
      <c r="E5" s="289"/>
      <c r="F5" s="272"/>
    </row>
    <row r="6" spans="1:37">
      <c r="A6" s="272"/>
      <c r="B6" s="265" t="s">
        <v>3</v>
      </c>
      <c r="C6" s="256"/>
      <c r="D6" s="256"/>
      <c r="E6" s="291"/>
      <c r="F6" s="290">
        <v>4210000</v>
      </c>
    </row>
    <row r="7" spans="1:37">
      <c r="A7" s="272"/>
      <c r="B7" s="265" t="s">
        <v>370</v>
      </c>
      <c r="C7" s="256"/>
      <c r="D7" s="256"/>
      <c r="E7" s="291"/>
      <c r="F7" s="27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37">
      <c r="A8" s="272"/>
      <c r="B8" s="265" t="s">
        <v>4</v>
      </c>
      <c r="C8" s="256"/>
      <c r="D8" s="256"/>
      <c r="E8" s="291"/>
      <c r="F8" s="290">
        <f>+'NOTES ALL'!D17</f>
        <v>32456813</v>
      </c>
    </row>
    <row r="9" spans="1:37">
      <c r="A9" s="272"/>
      <c r="B9" s="487" t="s">
        <v>371</v>
      </c>
      <c r="C9" s="487"/>
      <c r="D9" s="487"/>
      <c r="E9" s="289"/>
      <c r="F9" s="272"/>
    </row>
    <row r="10" spans="1:37">
      <c r="A10" s="290">
        <v>4</v>
      </c>
      <c r="B10" s="255" t="s">
        <v>10</v>
      </c>
      <c r="C10" s="255"/>
      <c r="D10" s="256"/>
      <c r="E10" s="289"/>
      <c r="F10" s="272"/>
    </row>
    <row r="11" spans="1:37">
      <c r="A11" s="272"/>
      <c r="B11" s="265" t="s">
        <v>11</v>
      </c>
      <c r="C11" s="256"/>
      <c r="D11" s="256"/>
      <c r="E11" s="291"/>
      <c r="F11" s="290">
        <f>+'NOTES ALL'!D22</f>
        <v>60982</v>
      </c>
      <c r="AB11" s="1"/>
      <c r="AC11" s="1"/>
      <c r="AD11" s="1"/>
      <c r="AE11" s="1"/>
      <c r="AF11" s="1"/>
      <c r="AG11" s="1"/>
    </row>
    <row r="12" spans="1:37">
      <c r="A12" s="272"/>
      <c r="B12" s="265"/>
      <c r="C12" s="256" t="s">
        <v>372</v>
      </c>
      <c r="D12" s="256"/>
      <c r="E12" s="291">
        <v>60982</v>
      </c>
      <c r="F12" s="27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1" customFormat="1">
      <c r="A13" s="272"/>
      <c r="B13" s="265"/>
      <c r="C13" s="256"/>
      <c r="D13" s="256"/>
      <c r="E13" s="291"/>
      <c r="F13" s="272"/>
      <c r="AB13"/>
      <c r="AC13"/>
      <c r="AD13"/>
      <c r="AE13"/>
      <c r="AF13"/>
      <c r="AG13"/>
    </row>
    <row r="14" spans="1:37" s="1" customFormat="1">
      <c r="A14" s="272"/>
      <c r="B14" s="265" t="s">
        <v>12</v>
      </c>
      <c r="C14" s="256"/>
      <c r="D14" s="256"/>
      <c r="E14" s="291"/>
      <c r="F14" s="290">
        <f>+'NOTES ALL'!D30</f>
        <v>90051476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>
      <c r="A15" s="272"/>
      <c r="B15" s="265"/>
      <c r="C15" s="256" t="s">
        <v>373</v>
      </c>
      <c r="D15" s="256"/>
      <c r="E15" s="291">
        <v>65131563</v>
      </c>
      <c r="F15" s="27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7">
      <c r="A16" s="272"/>
      <c r="B16" s="265"/>
      <c r="C16" s="256" t="s">
        <v>374</v>
      </c>
      <c r="D16" s="256"/>
      <c r="E16" s="291">
        <v>141026767</v>
      </c>
      <c r="F16" s="27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41">
      <c r="A17" s="272"/>
      <c r="B17" s="265"/>
      <c r="C17" s="256" t="s">
        <v>375</v>
      </c>
      <c r="D17" s="256"/>
      <c r="E17" s="291">
        <v>5688552</v>
      </c>
      <c r="F17" s="27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41">
      <c r="A18" s="272"/>
      <c r="B18" s="265" t="s">
        <v>13</v>
      </c>
      <c r="C18" s="256"/>
      <c r="D18" s="256"/>
      <c r="E18" s="291"/>
      <c r="F18" s="290">
        <f>'NOTES ALL'!D38</f>
        <v>515493</v>
      </c>
      <c r="AH18" s="1"/>
    </row>
    <row r="19" spans="1:41">
      <c r="A19" s="272"/>
      <c r="B19" s="265"/>
      <c r="C19" s="256" t="s">
        <v>376</v>
      </c>
      <c r="D19" s="256"/>
      <c r="E19" s="291">
        <v>22278</v>
      </c>
      <c r="F19" s="27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1">
      <c r="A20" s="272"/>
      <c r="B20" s="265"/>
      <c r="C20" s="256" t="s">
        <v>377</v>
      </c>
      <c r="D20" s="256"/>
      <c r="E20" s="291">
        <v>2500</v>
      </c>
      <c r="F20" s="27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>
      <c r="A21" s="272"/>
      <c r="B21" s="265"/>
      <c r="C21" s="256" t="s">
        <v>378</v>
      </c>
      <c r="D21" s="256"/>
      <c r="E21" s="291">
        <v>184376</v>
      </c>
      <c r="F21" s="27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>
      <c r="A22" s="272"/>
      <c r="B22" s="265"/>
      <c r="C22" s="256" t="s">
        <v>379</v>
      </c>
      <c r="D22" s="256"/>
      <c r="E22" s="291">
        <v>305159</v>
      </c>
      <c r="F22" s="27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>
      <c r="A23" s="272"/>
      <c r="B23" s="495" t="s">
        <v>15</v>
      </c>
      <c r="C23" s="495"/>
      <c r="D23" s="495"/>
      <c r="E23" s="289"/>
      <c r="F23" s="294">
        <f>SUM(F6:F22)</f>
        <v>127294764</v>
      </c>
      <c r="AL23" s="1"/>
      <c r="AM23" s="1"/>
      <c r="AN23" s="1"/>
      <c r="AO23" s="1"/>
    </row>
    <row r="24" spans="1:41">
      <c r="A24" s="261" t="s">
        <v>16</v>
      </c>
      <c r="B24" s="496" t="s">
        <v>17</v>
      </c>
      <c r="C24" s="496"/>
      <c r="D24" s="496"/>
      <c r="E24" s="289"/>
      <c r="F24" s="290"/>
    </row>
    <row r="25" spans="1:41">
      <c r="A25" s="272"/>
      <c r="B25" s="295" t="s">
        <v>20</v>
      </c>
      <c r="C25" s="256"/>
      <c r="D25" s="256"/>
      <c r="E25" s="289" t="s">
        <v>38</v>
      </c>
      <c r="F25" s="272"/>
    </row>
    <row r="26" spans="1:41">
      <c r="A26" s="272"/>
      <c r="B26" s="295" t="s">
        <v>21</v>
      </c>
      <c r="C26" s="256"/>
      <c r="D26" s="256"/>
      <c r="E26" s="289" t="s">
        <v>38</v>
      </c>
      <c r="F26" s="290">
        <v>550602</v>
      </c>
    </row>
    <row r="27" spans="1:41">
      <c r="A27" s="272"/>
      <c r="B27" s="487" t="s">
        <v>380</v>
      </c>
      <c r="C27" s="487"/>
      <c r="D27" s="487"/>
      <c r="E27" s="289">
        <v>550602</v>
      </c>
      <c r="F27" s="272"/>
    </row>
    <row r="28" spans="1:41">
      <c r="A28" s="272"/>
      <c r="B28" s="295" t="s">
        <v>381</v>
      </c>
      <c r="C28" s="456"/>
      <c r="D28" s="456"/>
      <c r="E28" s="289"/>
      <c r="F28" s="290">
        <v>45900000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41">
      <c r="A29" s="272"/>
      <c r="B29" s="456"/>
      <c r="C29" s="456" t="s">
        <v>382</v>
      </c>
      <c r="D29" s="456"/>
      <c r="E29" s="289">
        <v>45900000</v>
      </c>
      <c r="F29" s="27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41">
      <c r="A30" s="272"/>
      <c r="B30" s="265" t="s">
        <v>25</v>
      </c>
      <c r="C30" s="256"/>
      <c r="D30" s="256"/>
      <c r="E30" s="291"/>
      <c r="F30" s="272"/>
      <c r="AD30" s="1"/>
      <c r="AE30" s="1"/>
      <c r="AF30" s="1"/>
      <c r="AG30" s="1"/>
      <c r="AH30" s="1"/>
      <c r="AI30" s="1"/>
      <c r="AJ30" s="1"/>
      <c r="AK30" s="1"/>
    </row>
    <row r="31" spans="1:41">
      <c r="A31" s="272"/>
      <c r="B31" s="265" t="s">
        <v>81</v>
      </c>
      <c r="C31" s="256"/>
      <c r="D31" s="256"/>
      <c r="E31" s="293"/>
      <c r="F31" s="290">
        <v>528225</v>
      </c>
      <c r="AG31" s="1"/>
      <c r="AH31" s="1"/>
      <c r="AI31" s="1"/>
      <c r="AJ31" s="1"/>
      <c r="AK31" s="1"/>
      <c r="AL31" s="1"/>
    </row>
    <row r="32" spans="1:41">
      <c r="A32" s="272"/>
      <c r="B32" s="265" t="s">
        <v>26</v>
      </c>
      <c r="C32" s="256"/>
      <c r="D32" s="256"/>
      <c r="E32" s="291"/>
      <c r="F32" s="290">
        <f>'NOTES ALL'!D68</f>
        <v>376833</v>
      </c>
      <c r="AL32" s="1"/>
    </row>
    <row r="33" spans="1:48">
      <c r="A33" s="272"/>
      <c r="B33" s="265"/>
      <c r="C33" s="256" t="s">
        <v>390</v>
      </c>
      <c r="D33" s="256"/>
      <c r="E33" s="291">
        <v>380433</v>
      </c>
      <c r="F33" s="29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48">
      <c r="A34" s="272"/>
      <c r="B34" s="265" t="s">
        <v>27</v>
      </c>
      <c r="C34" s="256"/>
      <c r="D34" s="256"/>
      <c r="E34" s="291"/>
      <c r="F34" s="290">
        <f>'NOTES ALL'!D77</f>
        <v>37458</v>
      </c>
      <c r="AD34" s="1"/>
      <c r="AE34" s="1"/>
      <c r="AF34" s="1"/>
    </row>
    <row r="35" spans="1:48">
      <c r="A35" s="272"/>
      <c r="B35" s="265"/>
      <c r="C35" s="256" t="s">
        <v>387</v>
      </c>
      <c r="D35" s="256"/>
      <c r="E35" s="291">
        <v>25000</v>
      </c>
      <c r="F35" s="27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G35" s="1"/>
      <c r="AH35" s="1"/>
      <c r="AI35" s="1"/>
      <c r="AJ35" s="1"/>
      <c r="AK35" s="1"/>
    </row>
    <row r="36" spans="1:48">
      <c r="A36" s="272"/>
      <c r="B36" s="487" t="s">
        <v>389</v>
      </c>
      <c r="C36" s="487"/>
      <c r="D36" s="487"/>
      <c r="E36" s="289">
        <v>9980</v>
      </c>
      <c r="F36" s="272"/>
      <c r="AD36" s="1"/>
      <c r="AE36" s="1"/>
      <c r="AF36" s="1"/>
    </row>
    <row r="37" spans="1:48">
      <c r="A37" s="272"/>
      <c r="B37" s="456"/>
      <c r="C37" s="456" t="s">
        <v>388</v>
      </c>
      <c r="D37" s="456"/>
      <c r="E37" s="289">
        <v>2478</v>
      </c>
      <c r="F37" s="27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8">
      <c r="A38" s="290">
        <v>2</v>
      </c>
      <c r="B38" s="255" t="s">
        <v>28</v>
      </c>
      <c r="C38" s="255"/>
      <c r="D38" s="256"/>
      <c r="E38" s="289"/>
      <c r="F38" s="272"/>
      <c r="AD38" s="1"/>
      <c r="AE38" s="1"/>
      <c r="AF38" s="1"/>
    </row>
    <row r="39" spans="1:48">
      <c r="A39" s="272"/>
      <c r="B39" s="265" t="s">
        <v>29</v>
      </c>
      <c r="C39" s="256"/>
      <c r="D39" s="256"/>
      <c r="E39" s="291"/>
      <c r="F39" s="272"/>
      <c r="AG39" s="1"/>
      <c r="AH39" s="1"/>
      <c r="AI39" s="1"/>
      <c r="AJ39" s="1"/>
      <c r="AK39" s="1"/>
      <c r="AL39" s="1"/>
      <c r="AM39" s="1"/>
    </row>
    <row r="40" spans="1:48">
      <c r="A40" s="272"/>
      <c r="B40" s="265" t="s">
        <v>30</v>
      </c>
      <c r="C40" s="256"/>
      <c r="D40" s="256"/>
      <c r="E40" s="291"/>
      <c r="F40" s="290">
        <f>+'NOTES ALL'!D88</f>
        <v>12417726</v>
      </c>
    </row>
    <row r="41" spans="1:48">
      <c r="A41" s="272"/>
      <c r="B41" s="265"/>
      <c r="C41" s="256" t="s">
        <v>384</v>
      </c>
      <c r="D41" s="256"/>
      <c r="E41" s="291">
        <v>12417726</v>
      </c>
      <c r="F41" s="27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48">
      <c r="A42" s="272"/>
      <c r="B42" s="265" t="s">
        <v>31</v>
      </c>
      <c r="C42" s="256"/>
      <c r="D42" s="256"/>
      <c r="E42" s="291"/>
      <c r="F42" s="290">
        <f>+'NOTES ALL'!D98</f>
        <v>67271810</v>
      </c>
      <c r="AD42" s="1"/>
      <c r="AE42" s="1"/>
      <c r="AF42" s="1"/>
    </row>
    <row r="43" spans="1:48">
      <c r="A43" s="272"/>
      <c r="B43" s="265"/>
      <c r="C43" s="256" t="s">
        <v>193</v>
      </c>
      <c r="D43" s="256"/>
      <c r="E43" s="291">
        <f>150859568+22644933</f>
        <v>173504501</v>
      </c>
      <c r="F43" s="27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48">
      <c r="A44" s="272"/>
      <c r="B44" s="265"/>
      <c r="C44" s="256" t="s">
        <v>383</v>
      </c>
      <c r="D44" s="256"/>
      <c r="E44" s="291">
        <v>15562718</v>
      </c>
      <c r="F44" s="27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48">
      <c r="A45" s="272"/>
      <c r="B45" s="265" t="s">
        <v>77</v>
      </c>
      <c r="C45" s="256"/>
      <c r="D45" s="256"/>
      <c r="E45" s="291"/>
      <c r="F45" s="290">
        <f>+'NOTES ALL'!D109</f>
        <v>38498</v>
      </c>
      <c r="AD45" s="1"/>
      <c r="AE45" s="1"/>
      <c r="AF45" s="1"/>
      <c r="AG45" s="1"/>
      <c r="AH45" s="1"/>
      <c r="AI45" s="1"/>
    </row>
    <row r="46" spans="1:48">
      <c r="A46" s="272"/>
      <c r="B46" s="265"/>
      <c r="C46" s="256" t="s">
        <v>385</v>
      </c>
      <c r="D46" s="256"/>
      <c r="E46" s="291">
        <v>24824</v>
      </c>
      <c r="F46" s="29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P46" s="1"/>
      <c r="AQ46" s="1"/>
      <c r="AR46" s="1"/>
      <c r="AS46" s="1"/>
      <c r="AT46" s="1"/>
      <c r="AU46" s="1"/>
      <c r="AV46" s="1"/>
    </row>
    <row r="47" spans="1:48">
      <c r="A47" s="272"/>
      <c r="B47" s="265"/>
      <c r="C47" s="256" t="s">
        <v>386</v>
      </c>
      <c r="D47" s="256"/>
      <c r="E47" s="291">
        <v>14795</v>
      </c>
      <c r="F47" s="29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>
      <c r="A48" s="272"/>
      <c r="B48" s="265" t="s">
        <v>33</v>
      </c>
      <c r="C48" s="256"/>
      <c r="D48" s="256"/>
      <c r="E48" s="291"/>
      <c r="F48" s="290">
        <f>'NOTES ALL'!D116</f>
        <v>173612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6">
      <c r="A49" s="272"/>
      <c r="B49" s="265"/>
      <c r="C49" s="256" t="s">
        <v>122</v>
      </c>
      <c r="D49" s="256"/>
      <c r="E49" s="291">
        <v>61234</v>
      </c>
      <c r="F49" s="29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G49" s="1"/>
      <c r="AH49" s="1"/>
      <c r="AI49" s="1"/>
      <c r="AJ49" s="1"/>
      <c r="AK49" s="1"/>
      <c r="AL49" s="1"/>
      <c r="AM49" s="1"/>
    </row>
    <row r="50" spans="1:46">
      <c r="A50" s="272"/>
      <c r="B50" s="265"/>
      <c r="C50" s="256" t="s">
        <v>391</v>
      </c>
      <c r="D50" s="256"/>
      <c r="E50" s="291">
        <v>108</v>
      </c>
      <c r="F50" s="29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46">
      <c r="A51" s="272"/>
      <c r="B51" s="487" t="s">
        <v>392</v>
      </c>
      <c r="C51" s="487"/>
      <c r="D51" s="487"/>
      <c r="E51" s="291">
        <v>104546</v>
      </c>
      <c r="F51" s="272"/>
      <c r="AD51" s="1"/>
      <c r="AE51" s="1"/>
      <c r="AF51" s="1"/>
      <c r="AG51" s="1"/>
      <c r="AH51" s="1"/>
      <c r="AI51" s="1"/>
      <c r="AJ51" s="1"/>
      <c r="AK51" s="1"/>
    </row>
    <row r="52" spans="1:46">
      <c r="A52" s="272"/>
      <c r="B52" s="487" t="s">
        <v>393</v>
      </c>
      <c r="C52" s="487"/>
      <c r="D52" s="487"/>
      <c r="E52" s="289">
        <v>225</v>
      </c>
      <c r="F52" s="29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272"/>
      <c r="B53" s="456"/>
      <c r="C53" s="456" t="s">
        <v>394</v>
      </c>
      <c r="D53" s="456"/>
      <c r="E53" s="289">
        <v>7500</v>
      </c>
      <c r="F53" s="29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296"/>
      <c r="B54" s="488" t="s">
        <v>15</v>
      </c>
      <c r="C54" s="488"/>
      <c r="D54" s="488"/>
      <c r="E54" s="297"/>
      <c r="F54" s="294">
        <f>SUM(F26:F52)</f>
        <v>127294764</v>
      </c>
      <c r="AD54" s="1"/>
      <c r="AE54" s="1"/>
      <c r="AF54" s="1"/>
    </row>
    <row r="55" spans="1:46">
      <c r="AG55" s="1"/>
      <c r="AH55" s="1"/>
      <c r="AI55" s="1"/>
      <c r="AJ55" s="1"/>
      <c r="AK55" s="1"/>
    </row>
    <row r="56" spans="1:46">
      <c r="E56" s="161"/>
      <c r="AL56" s="1"/>
    </row>
    <row r="57" spans="1:46">
      <c r="E57" s="161"/>
    </row>
  </sheetData>
  <mergeCells count="9">
    <mergeCell ref="B54:D54"/>
    <mergeCell ref="B23:D23"/>
    <mergeCell ref="B24:D24"/>
    <mergeCell ref="B27:D27"/>
    <mergeCell ref="A3:D3"/>
    <mergeCell ref="B9:D9"/>
    <mergeCell ref="B36:D36"/>
    <mergeCell ref="B51:D51"/>
    <mergeCell ref="B52:D52"/>
  </mergeCells>
  <pageMargins left="0.7" right="0.7" top="0.51" bottom="0.43" header="0.3" footer="0.3"/>
  <pageSetup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6"/>
  <sheetViews>
    <sheetView topLeftCell="B6" zoomScaleSheetLayoutView="100" workbookViewId="0">
      <selection activeCell="E23" sqref="E23"/>
    </sheetView>
  </sheetViews>
  <sheetFormatPr defaultColWidth="9.140625" defaultRowHeight="12.75"/>
  <cols>
    <col min="1" max="1" width="12.5703125" style="4" hidden="1" customWidth="1"/>
    <col min="2" max="2" width="7" style="38" customWidth="1"/>
    <col min="3" max="3" width="56.42578125" style="4" customWidth="1"/>
    <col min="4" max="4" width="8.140625" style="3" customWidth="1"/>
    <col min="5" max="5" width="18" style="3" customWidth="1"/>
    <col min="6" max="6" width="19" style="4" customWidth="1"/>
    <col min="7" max="7" width="0.140625" style="218" customWidth="1"/>
    <col min="8" max="8" width="11.7109375" style="4" bestFit="1" customWidth="1"/>
    <col min="9" max="9" width="17.140625" style="4" customWidth="1"/>
    <col min="10" max="10" width="10.28515625" style="4" customWidth="1"/>
    <col min="11" max="12" width="9.28515625" style="4" bestFit="1" customWidth="1"/>
    <col min="13" max="16384" width="9.140625" style="4"/>
  </cols>
  <sheetData>
    <row r="1" spans="1:9" ht="15">
      <c r="B1" s="255" t="str">
        <f>+'Balance Sheet'!B1</f>
        <v>Edesk Services Limited</v>
      </c>
      <c r="C1" s="255"/>
      <c r="D1" s="255"/>
      <c r="E1" s="256"/>
      <c r="F1" s="256"/>
      <c r="G1" s="201"/>
    </row>
    <row r="2" spans="1:9" ht="15">
      <c r="B2" s="255"/>
      <c r="C2" s="255"/>
      <c r="D2" s="255"/>
      <c r="E2" s="256"/>
      <c r="F2" s="256"/>
      <c r="G2" s="201"/>
    </row>
    <row r="3" spans="1:9" ht="15.75" thickBot="1">
      <c r="B3" s="255" t="s">
        <v>398</v>
      </c>
      <c r="C3" s="255"/>
      <c r="D3" s="255"/>
      <c r="E3" s="256"/>
      <c r="F3" s="256"/>
      <c r="G3" s="201"/>
    </row>
    <row r="4" spans="1:9" ht="38.25">
      <c r="A4" s="27" t="s">
        <v>97</v>
      </c>
      <c r="B4" s="501"/>
      <c r="C4" s="502"/>
      <c r="D4" s="459" t="s">
        <v>105</v>
      </c>
      <c r="E4" s="460" t="s">
        <v>396</v>
      </c>
      <c r="F4" s="461" t="s">
        <v>365</v>
      </c>
      <c r="G4" s="202" t="s">
        <v>333</v>
      </c>
      <c r="H4" s="195"/>
      <c r="I4" s="460" t="s">
        <v>396</v>
      </c>
    </row>
    <row r="5" spans="1:9" ht="15">
      <c r="B5" s="462"/>
      <c r="C5" s="255"/>
      <c r="D5" s="259"/>
      <c r="E5" s="260"/>
      <c r="F5" s="463"/>
      <c r="G5" s="203"/>
      <c r="I5" s="260"/>
    </row>
    <row r="6" spans="1:9" ht="15">
      <c r="B6" s="464">
        <v>1</v>
      </c>
      <c r="C6" s="256" t="s">
        <v>82</v>
      </c>
      <c r="D6" s="262"/>
      <c r="E6" s="263">
        <v>0</v>
      </c>
      <c r="F6" s="463">
        <v>0</v>
      </c>
      <c r="G6" s="203">
        <v>0</v>
      </c>
      <c r="I6" s="263">
        <v>0</v>
      </c>
    </row>
    <row r="7" spans="1:9" ht="15">
      <c r="A7" s="4" t="s">
        <v>40</v>
      </c>
      <c r="B7" s="464"/>
      <c r="C7" s="256" t="s">
        <v>41</v>
      </c>
      <c r="D7" s="262"/>
      <c r="E7" s="263">
        <v>0</v>
      </c>
      <c r="F7" s="463">
        <v>0</v>
      </c>
      <c r="G7" s="204">
        <v>0</v>
      </c>
      <c r="I7" s="263">
        <v>0</v>
      </c>
    </row>
    <row r="8" spans="1:9" ht="15">
      <c r="B8" s="464"/>
      <c r="C8" s="256" t="s">
        <v>83</v>
      </c>
      <c r="D8" s="262"/>
      <c r="E8" s="263">
        <v>0</v>
      </c>
      <c r="F8" s="463">
        <v>0</v>
      </c>
      <c r="G8" s="203">
        <v>0</v>
      </c>
      <c r="I8" s="263">
        <v>0</v>
      </c>
    </row>
    <row r="9" spans="1:9" ht="15">
      <c r="B9" s="464"/>
      <c r="C9" s="256"/>
      <c r="D9" s="262"/>
      <c r="E9" s="263"/>
      <c r="F9" s="463"/>
      <c r="G9" s="203"/>
      <c r="I9" s="263"/>
    </row>
    <row r="10" spans="1:9" ht="15">
      <c r="B10" s="464">
        <v>2</v>
      </c>
      <c r="C10" s="256" t="s">
        <v>42</v>
      </c>
      <c r="D10" s="262"/>
      <c r="E10" s="263">
        <v>0</v>
      </c>
      <c r="F10" s="463">
        <v>0</v>
      </c>
      <c r="G10" s="203" t="e">
        <f>+'NOTES ALL'!#REF!</f>
        <v>#REF!</v>
      </c>
      <c r="I10" s="263">
        <v>0</v>
      </c>
    </row>
    <row r="11" spans="1:9" ht="15">
      <c r="B11" s="464"/>
      <c r="C11" s="256"/>
      <c r="D11" s="262"/>
      <c r="E11" s="263"/>
      <c r="F11" s="463"/>
      <c r="G11" s="203"/>
      <c r="I11" s="263"/>
    </row>
    <row r="12" spans="1:9" ht="15">
      <c r="B12" s="464">
        <v>3</v>
      </c>
      <c r="C12" s="264" t="s">
        <v>43</v>
      </c>
      <c r="D12" s="262"/>
      <c r="E12" s="263"/>
      <c r="F12" s="463">
        <v>0</v>
      </c>
      <c r="G12" s="205">
        <v>30178.5</v>
      </c>
      <c r="I12" s="263"/>
    </row>
    <row r="13" spans="1:9" ht="15">
      <c r="B13" s="464"/>
      <c r="C13" s="256"/>
      <c r="D13" s="262"/>
      <c r="E13" s="263"/>
      <c r="F13" s="463"/>
      <c r="G13" s="205"/>
      <c r="I13" s="263"/>
    </row>
    <row r="14" spans="1:9" ht="15">
      <c r="B14" s="464">
        <v>4</v>
      </c>
      <c r="C14" s="256" t="s">
        <v>44</v>
      </c>
      <c r="D14" s="262"/>
      <c r="E14" s="263"/>
      <c r="F14" s="463"/>
      <c r="G14" s="203"/>
      <c r="I14" s="263"/>
    </row>
    <row r="15" spans="1:9" ht="15">
      <c r="B15" s="464"/>
      <c r="C15" s="265" t="s">
        <v>45</v>
      </c>
      <c r="D15" s="262"/>
      <c r="E15" s="263">
        <v>0</v>
      </c>
      <c r="F15" s="463"/>
      <c r="G15" s="204"/>
      <c r="I15" s="263">
        <v>0</v>
      </c>
    </row>
    <row r="16" spans="1:9" ht="15">
      <c r="B16" s="464"/>
      <c r="C16" s="265" t="s">
        <v>46</v>
      </c>
      <c r="D16" s="262"/>
      <c r="E16" s="263">
        <v>0</v>
      </c>
      <c r="F16" s="463">
        <v>0</v>
      </c>
      <c r="G16" s="203">
        <v>0</v>
      </c>
      <c r="I16" s="263">
        <v>0</v>
      </c>
    </row>
    <row r="17" spans="2:9" ht="30">
      <c r="B17" s="464"/>
      <c r="C17" s="266" t="s">
        <v>47</v>
      </c>
      <c r="D17" s="262"/>
      <c r="E17" s="263">
        <v>0</v>
      </c>
      <c r="F17" s="465">
        <v>0</v>
      </c>
      <c r="G17" s="206">
        <v>0</v>
      </c>
      <c r="I17" s="263">
        <v>0</v>
      </c>
    </row>
    <row r="18" spans="2:9" ht="15">
      <c r="B18" s="464"/>
      <c r="C18" s="265" t="s">
        <v>48</v>
      </c>
      <c r="D18" s="262"/>
      <c r="E18" s="263">
        <v>0</v>
      </c>
      <c r="F18" s="463">
        <v>0</v>
      </c>
      <c r="G18" s="203">
        <v>0</v>
      </c>
      <c r="I18" s="263">
        <v>0</v>
      </c>
    </row>
    <row r="19" spans="2:9" ht="15">
      <c r="B19" s="464"/>
      <c r="C19" s="265" t="s">
        <v>49</v>
      </c>
      <c r="D19" s="262">
        <v>15</v>
      </c>
      <c r="E19" s="263">
        <f>+'NOTES ALL'!D125</f>
        <v>1121</v>
      </c>
      <c r="F19" s="463">
        <f>+'NOTES ALL'!E125</f>
        <v>749</v>
      </c>
      <c r="G19" s="203">
        <f>+'NOTES ALL'!F125</f>
        <v>14049</v>
      </c>
      <c r="I19" s="263">
        <f>+'NOTES ALL'!H125</f>
        <v>0</v>
      </c>
    </row>
    <row r="20" spans="2:9" ht="15">
      <c r="B20" s="464"/>
      <c r="C20" s="265" t="s">
        <v>50</v>
      </c>
      <c r="D20" s="262"/>
      <c r="E20" s="263"/>
      <c r="F20" s="463">
        <v>0</v>
      </c>
      <c r="G20" s="203">
        <f>+'NOTE 7'!G119</f>
        <v>0</v>
      </c>
      <c r="I20" s="263"/>
    </row>
    <row r="21" spans="2:9" ht="15">
      <c r="B21" s="464"/>
      <c r="C21" s="265" t="s">
        <v>51</v>
      </c>
      <c r="D21" s="262">
        <v>16</v>
      </c>
      <c r="E21" s="263">
        <f>+'NOTES ALL'!D133</f>
        <v>4780</v>
      </c>
      <c r="F21" s="463">
        <f>+'NOTES ALL'!E133</f>
        <v>2180</v>
      </c>
      <c r="G21" s="203">
        <f>+'NOTES ALL'!F133</f>
        <v>21199</v>
      </c>
      <c r="I21" s="263">
        <f>+'NOTES ALL'!H133</f>
        <v>0</v>
      </c>
    </row>
    <row r="22" spans="2:9" ht="15">
      <c r="B22" s="464"/>
      <c r="C22" s="256"/>
      <c r="D22" s="262"/>
      <c r="E22" s="263"/>
      <c r="F22" s="463"/>
      <c r="G22" s="203"/>
      <c r="I22" s="263"/>
    </row>
    <row r="23" spans="2:9" ht="15">
      <c r="B23" s="464"/>
      <c r="C23" s="264" t="s">
        <v>52</v>
      </c>
      <c r="D23" s="262"/>
      <c r="E23" s="260">
        <f>SUM(E16:E22)</f>
        <v>5901</v>
      </c>
      <c r="F23" s="463">
        <f>SUM(F16:F22)</f>
        <v>2929</v>
      </c>
      <c r="G23" s="205">
        <f>SUM(G16:G22)</f>
        <v>35248</v>
      </c>
      <c r="I23" s="260">
        <f>SUM(I16:I22)</f>
        <v>0</v>
      </c>
    </row>
    <row r="24" spans="2:9" ht="15">
      <c r="B24" s="464"/>
      <c r="C24" s="256"/>
      <c r="D24" s="262"/>
      <c r="E24" s="260"/>
      <c r="F24" s="463"/>
      <c r="G24" s="203"/>
      <c r="I24" s="260"/>
    </row>
    <row r="25" spans="2:9" ht="13.15" customHeight="1">
      <c r="B25" s="464">
        <v>5</v>
      </c>
      <c r="C25" s="268" t="s">
        <v>78</v>
      </c>
      <c r="D25" s="262"/>
      <c r="E25" s="269">
        <f>+E12-E23</f>
        <v>-5901</v>
      </c>
      <c r="F25" s="466">
        <f>+F12-F23</f>
        <v>-2929</v>
      </c>
      <c r="G25" s="209">
        <f>+G12-G23</f>
        <v>-5069.5</v>
      </c>
      <c r="I25" s="269">
        <f>+I12-I23</f>
        <v>0</v>
      </c>
    </row>
    <row r="26" spans="2:9" ht="15">
      <c r="B26" s="464"/>
      <c r="C26" s="256"/>
      <c r="D26" s="262"/>
      <c r="E26" s="269"/>
      <c r="F26" s="466"/>
      <c r="G26" s="209"/>
      <c r="I26" s="269"/>
    </row>
    <row r="27" spans="2:9" ht="15">
      <c r="B27" s="464">
        <v>6</v>
      </c>
      <c r="C27" s="256" t="s">
        <v>53</v>
      </c>
      <c r="D27" s="262"/>
      <c r="E27" s="267"/>
      <c r="F27" s="465"/>
      <c r="G27" s="208">
        <v>0</v>
      </c>
      <c r="I27" s="267"/>
    </row>
    <row r="28" spans="2:9" ht="15">
      <c r="B28" s="464"/>
      <c r="C28" s="256"/>
      <c r="D28" s="262"/>
      <c r="E28" s="269"/>
      <c r="F28" s="466"/>
      <c r="G28" s="209"/>
      <c r="I28" s="269"/>
    </row>
    <row r="29" spans="2:9" ht="15">
      <c r="B29" s="464">
        <v>7</v>
      </c>
      <c r="C29" s="270" t="s">
        <v>366</v>
      </c>
      <c r="D29" s="262"/>
      <c r="E29" s="269">
        <f>+E25</f>
        <v>-5901</v>
      </c>
      <c r="F29" s="466">
        <f>+F25</f>
        <v>-2929</v>
      </c>
      <c r="G29" s="209">
        <v>-6416406.5</v>
      </c>
      <c r="I29" s="269">
        <f>+I25</f>
        <v>0</v>
      </c>
    </row>
    <row r="30" spans="2:9" ht="15">
      <c r="B30" s="464"/>
      <c r="C30" s="256"/>
      <c r="D30" s="262"/>
      <c r="E30" s="271"/>
      <c r="F30" s="467"/>
      <c r="G30" s="209"/>
      <c r="I30" s="271"/>
    </row>
    <row r="31" spans="2:9" ht="15">
      <c r="B31" s="464">
        <v>8</v>
      </c>
      <c r="C31" s="256" t="s">
        <v>54</v>
      </c>
      <c r="D31" s="262"/>
      <c r="E31" s="271"/>
      <c r="F31" s="467"/>
      <c r="G31" s="209"/>
      <c r="I31" s="271"/>
    </row>
    <row r="32" spans="2:9" ht="15">
      <c r="B32" s="464"/>
      <c r="C32" s="256" t="s">
        <v>284</v>
      </c>
      <c r="D32" s="262"/>
      <c r="E32" s="271"/>
      <c r="F32" s="467"/>
      <c r="G32" s="209"/>
      <c r="H32" s="40"/>
      <c r="I32" s="271"/>
    </row>
    <row r="33" spans="1:9" ht="15">
      <c r="B33" s="464"/>
      <c r="C33" s="256"/>
      <c r="D33" s="262"/>
      <c r="E33" s="271"/>
      <c r="F33" s="467"/>
      <c r="G33" s="209"/>
      <c r="I33" s="271"/>
    </row>
    <row r="34" spans="1:9" ht="15">
      <c r="B34" s="464">
        <v>9</v>
      </c>
      <c r="C34" s="256" t="s">
        <v>367</v>
      </c>
      <c r="D34" s="262"/>
      <c r="E34" s="271">
        <f>+E29</f>
        <v>-5901</v>
      </c>
      <c r="F34" s="467">
        <f>+F29</f>
        <v>-2929</v>
      </c>
      <c r="G34" s="209">
        <v>-6416406.5</v>
      </c>
      <c r="I34" s="271">
        <f>+I29</f>
        <v>0</v>
      </c>
    </row>
    <row r="35" spans="1:9" ht="15">
      <c r="B35" s="464"/>
      <c r="C35" s="256"/>
      <c r="D35" s="262"/>
      <c r="E35" s="271"/>
      <c r="F35" s="467"/>
      <c r="G35" s="209"/>
      <c r="I35" s="271"/>
    </row>
    <row r="36" spans="1:9" ht="15">
      <c r="B36" s="464">
        <v>10</v>
      </c>
      <c r="C36" s="256" t="s">
        <v>55</v>
      </c>
      <c r="D36" s="262"/>
      <c r="E36" s="272"/>
      <c r="F36" s="468"/>
      <c r="G36" s="203"/>
      <c r="I36" s="272"/>
    </row>
    <row r="37" spans="1:9" ht="15">
      <c r="A37" s="4" t="s">
        <v>56</v>
      </c>
      <c r="B37" s="464"/>
      <c r="C37" s="265" t="s">
        <v>57</v>
      </c>
      <c r="D37" s="262"/>
      <c r="E37" s="272"/>
      <c r="F37" s="468"/>
      <c r="G37" s="203">
        <v>0</v>
      </c>
      <c r="I37" s="272"/>
    </row>
    <row r="38" spans="1:9" ht="15">
      <c r="B38" s="464"/>
      <c r="C38" s="265" t="s">
        <v>224</v>
      </c>
      <c r="D38" s="262"/>
      <c r="E38" s="272"/>
      <c r="F38" s="468"/>
      <c r="G38" s="203">
        <v>0</v>
      </c>
      <c r="I38" s="272"/>
    </row>
    <row r="39" spans="1:9" ht="15">
      <c r="B39" s="464"/>
      <c r="C39" s="265" t="s">
        <v>58</v>
      </c>
      <c r="D39" s="262"/>
      <c r="E39" s="260"/>
      <c r="F39" s="463"/>
      <c r="G39" s="203">
        <v>0</v>
      </c>
      <c r="I39" s="260"/>
    </row>
    <row r="40" spans="1:9" ht="15">
      <c r="B40" s="464"/>
      <c r="C40" s="265" t="s">
        <v>150</v>
      </c>
      <c r="D40" s="262"/>
      <c r="E40" s="267"/>
      <c r="F40" s="465"/>
      <c r="G40" s="208">
        <v>0</v>
      </c>
      <c r="I40" s="267"/>
    </row>
    <row r="41" spans="1:9" ht="15">
      <c r="A41" s="4" t="s">
        <v>59</v>
      </c>
      <c r="B41" s="464"/>
      <c r="C41" s="265" t="s">
        <v>60</v>
      </c>
      <c r="D41" s="262">
        <v>8</v>
      </c>
      <c r="E41" s="269"/>
      <c r="F41" s="466"/>
      <c r="G41" s="209">
        <v>-1068496</v>
      </c>
      <c r="I41" s="269"/>
    </row>
    <row r="42" spans="1:9" ht="15">
      <c r="B42" s="464"/>
      <c r="C42" s="256" t="s">
        <v>94</v>
      </c>
      <c r="D42" s="262"/>
      <c r="E42" s="269"/>
      <c r="F42" s="466"/>
      <c r="G42" s="209"/>
      <c r="I42" s="269"/>
    </row>
    <row r="43" spans="1:9" ht="15">
      <c r="B43" s="464"/>
      <c r="C43" s="270"/>
      <c r="D43" s="262"/>
      <c r="E43" s="260"/>
      <c r="F43" s="463"/>
      <c r="G43" s="205"/>
      <c r="I43" s="260"/>
    </row>
    <row r="44" spans="1:9" ht="15">
      <c r="B44" s="464">
        <v>11</v>
      </c>
      <c r="C44" s="270" t="s">
        <v>368</v>
      </c>
      <c r="D44" s="262"/>
      <c r="E44" s="269">
        <f>+E34+E41</f>
        <v>-5901</v>
      </c>
      <c r="F44" s="466">
        <f>+F34+F41</f>
        <v>-2929</v>
      </c>
      <c r="G44" s="209">
        <v>-7484902.5</v>
      </c>
      <c r="I44" s="269">
        <f>+I34+I41</f>
        <v>0</v>
      </c>
    </row>
    <row r="45" spans="1:9" ht="15">
      <c r="B45" s="464"/>
      <c r="C45" s="270"/>
      <c r="D45" s="262"/>
      <c r="E45" s="260"/>
      <c r="F45" s="463"/>
      <c r="G45" s="205"/>
      <c r="I45" s="260"/>
    </row>
    <row r="46" spans="1:9" ht="15" customHeight="1">
      <c r="A46" s="23" t="s">
        <v>84</v>
      </c>
      <c r="B46" s="464">
        <v>12</v>
      </c>
      <c r="C46" s="270" t="s">
        <v>189</v>
      </c>
      <c r="D46" s="262"/>
      <c r="E46" s="263"/>
      <c r="F46" s="463"/>
      <c r="G46" s="203"/>
      <c r="I46" s="263"/>
    </row>
    <row r="47" spans="1:9" ht="15">
      <c r="B47" s="464"/>
      <c r="C47" s="265" t="s">
        <v>61</v>
      </c>
      <c r="D47" s="262"/>
      <c r="E47" s="263"/>
      <c r="F47" s="463"/>
      <c r="G47" s="203"/>
      <c r="I47" s="263"/>
    </row>
    <row r="48" spans="1:9" ht="15">
      <c r="A48" s="4" t="s">
        <v>62</v>
      </c>
      <c r="B48" s="464"/>
      <c r="C48" s="273" t="s">
        <v>76</v>
      </c>
      <c r="D48" s="262"/>
      <c r="E48" s="274">
        <f>E44/'note 2'!B13</f>
        <v>-1.4016627078384798E-3</v>
      </c>
      <c r="F48" s="469">
        <f>F44/'note 2'!B13</f>
        <v>-6.9572446555819475E-4</v>
      </c>
      <c r="G48" s="210">
        <f>G44/'note 2'!C13</f>
        <v>-1.7778865795724466</v>
      </c>
      <c r="I48" s="274">
        <v>0</v>
      </c>
    </row>
    <row r="49" spans="1:9" ht="15">
      <c r="B49" s="464"/>
      <c r="C49" s="265" t="s">
        <v>63</v>
      </c>
      <c r="D49" s="262"/>
      <c r="E49" s="263"/>
      <c r="F49" s="463"/>
      <c r="G49" s="205"/>
      <c r="I49" s="263"/>
    </row>
    <row r="50" spans="1:9" ht="15">
      <c r="A50" s="4" t="s">
        <v>62</v>
      </c>
      <c r="B50" s="464"/>
      <c r="C50" s="273" t="s">
        <v>76</v>
      </c>
      <c r="D50" s="262"/>
      <c r="E50" s="421">
        <f>E48</f>
        <v>-1.4016627078384798E-3</v>
      </c>
      <c r="F50" s="469">
        <f>F44/'note 2'!B13</f>
        <v>-6.9572446555819475E-4</v>
      </c>
      <c r="G50" s="210">
        <f>G44/'note 2'!C13</f>
        <v>-1.7778865795724466</v>
      </c>
      <c r="I50" s="421">
        <f>I48</f>
        <v>0</v>
      </c>
    </row>
    <row r="51" spans="1:9" ht="15">
      <c r="B51" s="470"/>
      <c r="C51" s="273"/>
      <c r="D51" s="262"/>
      <c r="E51" s="263"/>
      <c r="F51" s="463"/>
      <c r="G51" s="203"/>
      <c r="I51" s="263"/>
    </row>
    <row r="52" spans="1:9" ht="15" customHeight="1">
      <c r="B52" s="471"/>
      <c r="C52" s="503" t="s">
        <v>195</v>
      </c>
      <c r="D52" s="275">
        <v>1</v>
      </c>
      <c r="E52" s="275"/>
      <c r="F52" s="472"/>
      <c r="G52" s="211"/>
    </row>
    <row r="53" spans="1:9" ht="12.75" customHeight="1">
      <c r="B53" s="473"/>
      <c r="C53" s="504"/>
      <c r="D53" s="277"/>
      <c r="E53" s="277"/>
      <c r="F53" s="474"/>
      <c r="G53" s="203"/>
    </row>
    <row r="54" spans="1:9" ht="15">
      <c r="B54" s="475" t="s">
        <v>64</v>
      </c>
      <c r="C54" s="277"/>
      <c r="D54" s="277"/>
      <c r="E54" s="277"/>
      <c r="F54" s="476"/>
      <c r="G54" s="212"/>
    </row>
    <row r="55" spans="1:9" ht="15">
      <c r="B55" s="477" t="str">
        <f>+'Balance Sheet'!B54</f>
        <v>For G.C.Patel &amp; Co.</v>
      </c>
      <c r="C55" s="277"/>
      <c r="D55" s="278" t="str">
        <f>+'Balance Sheet'!F54</f>
        <v xml:space="preserve">For and on behalf of the Board of Directors </v>
      </c>
      <c r="E55" s="277"/>
      <c r="F55" s="476"/>
      <c r="G55" s="213"/>
    </row>
    <row r="56" spans="1:9" ht="15">
      <c r="B56" s="477" t="s">
        <v>36</v>
      </c>
      <c r="C56" s="277"/>
      <c r="D56" s="278"/>
      <c r="E56" s="277"/>
      <c r="F56" s="478"/>
      <c r="G56" s="214" t="s">
        <v>37</v>
      </c>
    </row>
    <row r="57" spans="1:9" ht="15">
      <c r="B57" s="477" t="str">
        <f>+'Balance Sheet'!B56</f>
        <v>FRN:113693W</v>
      </c>
      <c r="C57" s="277"/>
      <c r="D57" s="256"/>
      <c r="E57" s="256"/>
      <c r="F57" s="476"/>
      <c r="G57" s="212"/>
    </row>
    <row r="58" spans="1:9" ht="15">
      <c r="B58" s="477"/>
      <c r="C58" s="277"/>
      <c r="D58" s="256"/>
      <c r="E58" s="256"/>
      <c r="F58" s="476"/>
      <c r="G58" s="212"/>
    </row>
    <row r="59" spans="1:9" ht="15">
      <c r="B59" s="479"/>
      <c r="C59" s="457"/>
      <c r="D59" s="255"/>
      <c r="E59" s="277"/>
      <c r="F59" s="480"/>
      <c r="G59" s="213"/>
    </row>
    <row r="60" spans="1:9" ht="15" customHeight="1">
      <c r="B60" s="497" t="str">
        <f>+'Balance Sheet'!B59</f>
        <v>G.C.Patel</v>
      </c>
      <c r="C60" s="498"/>
      <c r="D60" s="278" t="str">
        <f>+'Balance Sheet'!F59</f>
        <v>Sanjay Nimbalkar</v>
      </c>
      <c r="E60" s="277"/>
      <c r="F60" s="481" t="s">
        <v>349</v>
      </c>
      <c r="G60" s="205" t="str">
        <f>+'Balance Sheet'!I59</f>
        <v>Sanjay Shah</v>
      </c>
    </row>
    <row r="61" spans="1:9" ht="15" customHeight="1">
      <c r="B61" s="497" t="str">
        <f>+'Balance Sheet'!B60:D60</f>
        <v>Partner</v>
      </c>
      <c r="C61" s="498"/>
      <c r="D61" s="278" t="str">
        <f>+'Balance Sheet'!F60</f>
        <v>Director</v>
      </c>
      <c r="E61" s="277"/>
      <c r="F61" s="481" t="s">
        <v>96</v>
      </c>
      <c r="G61" s="205" t="str">
        <f>+'Balance Sheet'!I60</f>
        <v>Director</v>
      </c>
    </row>
    <row r="62" spans="1:9" ht="15">
      <c r="B62" s="482" t="s">
        <v>109</v>
      </c>
      <c r="C62" s="458"/>
      <c r="D62" s="278"/>
      <c r="E62" s="277"/>
      <c r="F62" s="476"/>
      <c r="G62" s="205"/>
    </row>
    <row r="63" spans="1:9" ht="15">
      <c r="B63" s="499" t="str">
        <f>+'Balance Sheet'!B62</f>
        <v>Place : Mumbai</v>
      </c>
      <c r="C63" s="500"/>
      <c r="D63" s="277"/>
      <c r="E63" s="277"/>
      <c r="F63" s="476"/>
      <c r="G63" s="215"/>
    </row>
    <row r="64" spans="1:9" ht="15.75" thickBot="1">
      <c r="B64" s="483" t="s">
        <v>401</v>
      </c>
      <c r="C64" s="484"/>
      <c r="D64" s="484"/>
      <c r="E64" s="485"/>
      <c r="F64" s="486"/>
      <c r="G64" s="215"/>
    </row>
    <row r="65" spans="2:7" ht="15" hidden="1">
      <c r="B65" s="280"/>
      <c r="C65" s="281"/>
      <c r="D65" s="281"/>
      <c r="E65" s="281"/>
      <c r="F65" s="281"/>
      <c r="G65" s="216"/>
    </row>
    <row r="66" spans="2:7" ht="15">
      <c r="B66" s="282"/>
      <c r="C66" s="283"/>
      <c r="D66" s="284"/>
      <c r="E66" s="284"/>
      <c r="F66" s="283"/>
      <c r="G66" s="217"/>
    </row>
    <row r="67" spans="2:7" ht="15">
      <c r="B67" s="282"/>
      <c r="C67" s="283"/>
      <c r="D67" s="284"/>
      <c r="E67" s="284"/>
      <c r="F67" s="283"/>
      <c r="G67" s="217"/>
    </row>
    <row r="68" spans="2:7" ht="15">
      <c r="B68" s="282"/>
      <c r="C68" s="283"/>
      <c r="D68" s="284"/>
      <c r="E68" s="284"/>
      <c r="F68" s="283"/>
      <c r="G68" s="217"/>
    </row>
    <row r="69" spans="2:7" ht="15">
      <c r="B69" s="282"/>
      <c r="C69" s="283"/>
      <c r="D69" s="284"/>
      <c r="E69" s="284"/>
      <c r="F69" s="283"/>
      <c r="G69" s="217"/>
    </row>
    <row r="70" spans="2:7" ht="15">
      <c r="B70" s="282"/>
      <c r="C70" s="283"/>
      <c r="D70" s="284"/>
      <c r="E70" s="284"/>
      <c r="F70" s="283"/>
      <c r="G70" s="217"/>
    </row>
    <row r="71" spans="2:7" ht="15">
      <c r="B71" s="282"/>
      <c r="C71" s="283"/>
      <c r="D71" s="284"/>
      <c r="E71" s="284"/>
      <c r="F71" s="283"/>
      <c r="G71" s="217"/>
    </row>
    <row r="72" spans="2:7" ht="15">
      <c r="B72" s="282"/>
      <c r="C72" s="283"/>
      <c r="D72" s="284"/>
      <c r="E72" s="284"/>
      <c r="F72" s="283"/>
      <c r="G72" s="217"/>
    </row>
    <row r="73" spans="2:7" ht="15">
      <c r="B73" s="282"/>
      <c r="C73" s="283"/>
      <c r="D73" s="284"/>
      <c r="E73" s="284"/>
      <c r="F73" s="283"/>
      <c r="G73" s="217"/>
    </row>
    <row r="74" spans="2:7" ht="15">
      <c r="B74" s="282"/>
      <c r="C74" s="283"/>
      <c r="D74" s="284"/>
      <c r="E74" s="284"/>
      <c r="F74" s="283"/>
      <c r="G74" s="217"/>
    </row>
    <row r="75" spans="2:7" ht="15">
      <c r="B75" s="282"/>
      <c r="C75" s="283"/>
      <c r="D75" s="284"/>
      <c r="E75" s="284"/>
      <c r="F75" s="283"/>
      <c r="G75" s="217"/>
    </row>
    <row r="76" spans="2:7" ht="15">
      <c r="B76" s="282"/>
      <c r="C76" s="283"/>
      <c r="D76" s="284"/>
      <c r="E76" s="284"/>
      <c r="F76" s="283"/>
      <c r="G76" s="217"/>
    </row>
    <row r="77" spans="2:7" ht="15">
      <c r="B77" s="282"/>
      <c r="C77" s="283"/>
      <c r="D77" s="284"/>
      <c r="E77" s="284"/>
      <c r="F77" s="283"/>
      <c r="G77" s="217"/>
    </row>
    <row r="78" spans="2:7" ht="15">
      <c r="B78" s="282"/>
      <c r="C78" s="283"/>
      <c r="D78" s="284"/>
      <c r="E78" s="284"/>
      <c r="F78" s="283"/>
    </row>
    <row r="79" spans="2:7" ht="15">
      <c r="B79" s="282"/>
      <c r="C79" s="283"/>
      <c r="D79" s="284"/>
      <c r="E79" s="284"/>
      <c r="F79" s="283"/>
    </row>
    <row r="80" spans="2:7" ht="15">
      <c r="B80" s="282"/>
      <c r="C80" s="283"/>
      <c r="D80" s="284"/>
      <c r="E80" s="284"/>
      <c r="F80" s="283"/>
    </row>
    <row r="81" spans="2:6" ht="15">
      <c r="B81" s="282"/>
      <c r="C81" s="283"/>
      <c r="D81" s="284"/>
      <c r="E81" s="284"/>
      <c r="F81" s="283"/>
    </row>
    <row r="82" spans="2:6" ht="15">
      <c r="B82" s="282"/>
      <c r="C82" s="283"/>
      <c r="D82" s="284"/>
      <c r="E82" s="284"/>
      <c r="F82" s="283"/>
    </row>
    <row r="83" spans="2:6" ht="15">
      <c r="B83" s="282"/>
      <c r="C83" s="283"/>
      <c r="D83" s="284"/>
      <c r="E83" s="284"/>
      <c r="F83" s="283"/>
    </row>
    <row r="84" spans="2:6" ht="15">
      <c r="B84" s="282"/>
      <c r="C84" s="283"/>
      <c r="D84" s="284"/>
      <c r="E84" s="284"/>
      <c r="F84" s="283"/>
    </row>
    <row r="85" spans="2:6" ht="15">
      <c r="B85" s="282"/>
      <c r="C85" s="283"/>
      <c r="D85" s="284"/>
      <c r="E85" s="284"/>
      <c r="F85" s="283"/>
    </row>
    <row r="86" spans="2:6" ht="15">
      <c r="B86" s="282"/>
      <c r="C86" s="283"/>
      <c r="D86" s="284"/>
      <c r="E86" s="284"/>
      <c r="F86" s="283"/>
    </row>
  </sheetData>
  <mergeCells count="5">
    <mergeCell ref="B60:C60"/>
    <mergeCell ref="B61:C61"/>
    <mergeCell ref="B63:C63"/>
    <mergeCell ref="B4:C4"/>
    <mergeCell ref="C52:C53"/>
  </mergeCells>
  <pageMargins left="0.5" right="0.5" top="0.5" bottom="0.5" header="0.5" footer="0.5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57"/>
  <sheetViews>
    <sheetView topLeftCell="A10" workbookViewId="0">
      <selection activeCell="D29" sqref="D29"/>
    </sheetView>
  </sheetViews>
  <sheetFormatPr defaultRowHeight="12.75"/>
  <cols>
    <col min="1" max="1" width="51" style="155" customWidth="1"/>
    <col min="2" max="3" width="2" style="155" hidden="1" customWidth="1"/>
    <col min="4" max="4" width="18.140625" style="153" customWidth="1"/>
    <col min="5" max="5" width="18.42578125" style="153" bestFit="1" customWidth="1"/>
    <col min="6" max="6" width="0.28515625" style="254" hidden="1" customWidth="1"/>
    <col min="7" max="7" width="9.140625" style="25"/>
    <col min="8" max="8" width="15.85546875" style="25" bestFit="1" customWidth="1"/>
    <col min="9" max="9" width="9.140625" style="25"/>
    <col min="10" max="10" width="10.140625" style="25" bestFit="1" customWidth="1"/>
    <col min="11" max="123" width="9.140625" style="25"/>
    <col min="124" max="16384" width="9.140625" style="155"/>
  </cols>
  <sheetData>
    <row r="1" spans="1:10" ht="15">
      <c r="A1" s="285" t="str">
        <f>+'note 2'!A1</f>
        <v>Edesk Services Limited</v>
      </c>
      <c r="B1" s="338"/>
      <c r="C1" s="338"/>
      <c r="D1" s="285"/>
      <c r="E1" s="285"/>
      <c r="F1" s="219"/>
    </row>
    <row r="2" spans="1:10" ht="15">
      <c r="A2" s="255" t="str">
        <f>+'note 2'!A2</f>
        <v>NOTES TO FINANCIAL STATEMENTS AS AT 31ST MARCH, 2019</v>
      </c>
      <c r="B2" s="338"/>
      <c r="C2" s="338"/>
      <c r="D2" s="285"/>
      <c r="E2" s="285"/>
      <c r="F2" s="219"/>
    </row>
    <row r="3" spans="1:10" ht="15">
      <c r="A3" s="339"/>
      <c r="B3" s="339"/>
      <c r="C3" s="339"/>
      <c r="D3" s="340"/>
      <c r="E3" s="340"/>
      <c r="F3" s="219"/>
    </row>
    <row r="4" spans="1:10" ht="15">
      <c r="A4" s="255" t="s">
        <v>226</v>
      </c>
      <c r="B4" s="338"/>
      <c r="C4" s="338"/>
      <c r="D4" s="285"/>
      <c r="E4" s="285"/>
      <c r="F4" s="219"/>
    </row>
    <row r="5" spans="1:10" ht="15">
      <c r="A5" s="338"/>
      <c r="B5" s="338"/>
      <c r="C5" s="338"/>
      <c r="D5" s="285"/>
      <c r="E5" s="285"/>
      <c r="F5" s="219"/>
    </row>
    <row r="6" spans="1:10" ht="19.5" customHeight="1">
      <c r="A6" s="341"/>
      <c r="B6" s="342"/>
      <c r="C6" s="342"/>
      <c r="D6" s="405" t="s">
        <v>396</v>
      </c>
      <c r="E6" s="343" t="s">
        <v>365</v>
      </c>
      <c r="F6" s="220" t="s">
        <v>333</v>
      </c>
    </row>
    <row r="7" spans="1:10" ht="14.25">
      <c r="A7" s="344"/>
      <c r="B7" s="345"/>
      <c r="C7" s="345"/>
      <c r="D7" s="406"/>
      <c r="E7" s="346"/>
      <c r="F7" s="221"/>
    </row>
    <row r="8" spans="1:10" ht="15">
      <c r="A8" s="507" t="s">
        <v>183</v>
      </c>
      <c r="B8" s="508"/>
      <c r="C8" s="347"/>
      <c r="D8" s="290"/>
      <c r="E8" s="307"/>
      <c r="F8" s="222">
        <v>0</v>
      </c>
    </row>
    <row r="9" spans="1:10" ht="15">
      <c r="A9" s="348" t="s">
        <v>184</v>
      </c>
      <c r="B9" s="349"/>
      <c r="C9" s="349"/>
      <c r="D9" s="319">
        <f>E9</f>
        <v>70490000</v>
      </c>
      <c r="E9" s="320">
        <v>70490000</v>
      </c>
      <c r="F9" s="223">
        <v>70490000</v>
      </c>
    </row>
    <row r="10" spans="1:10" ht="15">
      <c r="A10" s="348" t="s">
        <v>185</v>
      </c>
      <c r="B10" s="349"/>
      <c r="C10" s="349"/>
      <c r="D10" s="330">
        <f>E10</f>
        <v>70490000</v>
      </c>
      <c r="E10" s="350">
        <f>+E9</f>
        <v>70490000</v>
      </c>
      <c r="F10" s="224">
        <v>70490000</v>
      </c>
    </row>
    <row r="11" spans="1:10" ht="15">
      <c r="A11" s="348"/>
      <c r="B11" s="349"/>
      <c r="C11" s="349"/>
      <c r="D11" s="327"/>
      <c r="E11" s="328"/>
      <c r="F11" s="225"/>
    </row>
    <row r="12" spans="1:10" ht="15">
      <c r="A12" s="348" t="s">
        <v>186</v>
      </c>
      <c r="B12" s="349"/>
      <c r="C12" s="349"/>
      <c r="D12" s="407">
        <f>E15</f>
        <v>-38027286</v>
      </c>
      <c r="E12" s="351">
        <v>-38024357</v>
      </c>
      <c r="F12" s="226">
        <v>-17475513.800119288</v>
      </c>
    </row>
    <row r="13" spans="1:10" ht="15">
      <c r="A13" s="348" t="s">
        <v>187</v>
      </c>
      <c r="B13" s="349"/>
      <c r="C13" s="349"/>
      <c r="D13" s="420">
        <f>+'Profit and Loss - Normal'!E44</f>
        <v>-5901</v>
      </c>
      <c r="E13" s="351">
        <f>+'Profit and Loss - Normal'!F34</f>
        <v>-2929</v>
      </c>
      <c r="F13" s="226">
        <f>('Profit and Loss - Normal'!G44)</f>
        <v>-7484902.5</v>
      </c>
    </row>
    <row r="14" spans="1:10" ht="15">
      <c r="A14" s="348" t="s">
        <v>334</v>
      </c>
      <c r="B14" s="349"/>
      <c r="C14" s="349"/>
      <c r="D14" s="390"/>
      <c r="E14" s="352">
        <v>0</v>
      </c>
      <c r="F14" s="226">
        <v>10832505</v>
      </c>
    </row>
    <row r="15" spans="1:10" ht="15">
      <c r="A15" s="348" t="s">
        <v>188</v>
      </c>
      <c r="B15" s="349"/>
      <c r="C15" s="349"/>
      <c r="D15" s="398">
        <f>D12+D13</f>
        <v>-38033187</v>
      </c>
      <c r="E15" s="353">
        <f>+E12+E13-E14</f>
        <v>-38027286</v>
      </c>
      <c r="F15" s="227">
        <f>+F12+F13-F14</f>
        <v>-35792921.300119288</v>
      </c>
    </row>
    <row r="16" spans="1:10" ht="15">
      <c r="A16" s="511"/>
      <c r="B16" s="512"/>
      <c r="C16" s="354"/>
      <c r="D16" s="290"/>
      <c r="E16" s="307"/>
      <c r="F16" s="228"/>
      <c r="H16" s="185"/>
      <c r="I16" s="185" t="s">
        <v>38</v>
      </c>
      <c r="J16" s="25" t="s">
        <v>38</v>
      </c>
    </row>
    <row r="17" spans="1:10" ht="14.25">
      <c r="A17" s="509" t="s">
        <v>65</v>
      </c>
      <c r="B17" s="510"/>
      <c r="C17" s="355"/>
      <c r="D17" s="408">
        <f>D15+D10</f>
        <v>32456813</v>
      </c>
      <c r="E17" s="356">
        <f>+E10+E15</f>
        <v>32462714</v>
      </c>
      <c r="F17" s="229">
        <f>+F10+F15</f>
        <v>34697078.699880712</v>
      </c>
      <c r="J17" s="185" t="s">
        <v>38</v>
      </c>
    </row>
    <row r="18" spans="1:10" ht="15">
      <c r="A18" s="357" t="s">
        <v>352</v>
      </c>
      <c r="B18" s="338"/>
      <c r="C18" s="338"/>
      <c r="D18" s="285"/>
      <c r="E18" s="285"/>
      <c r="F18" s="231"/>
    </row>
    <row r="19" spans="1:10" ht="15">
      <c r="A19" s="357"/>
      <c r="B19" s="338"/>
      <c r="C19" s="338"/>
      <c r="D19" s="285"/>
      <c r="E19" s="285"/>
      <c r="F19" s="231"/>
    </row>
    <row r="20" spans="1:10" ht="17.25" customHeight="1">
      <c r="A20" s="341"/>
      <c r="B20" s="342"/>
      <c r="C20" s="342"/>
      <c r="D20" s="405" t="s">
        <v>396</v>
      </c>
      <c r="E20" s="343" t="s">
        <v>365</v>
      </c>
      <c r="F20" s="232" t="s">
        <v>333</v>
      </c>
    </row>
    <row r="21" spans="1:10" ht="15">
      <c r="A21" s="358" t="s">
        <v>335</v>
      </c>
      <c r="B21" s="359"/>
      <c r="C21" s="338"/>
      <c r="D21" s="319">
        <v>60982</v>
      </c>
      <c r="E21" s="319">
        <v>60982</v>
      </c>
      <c r="F21" s="233">
        <v>15131</v>
      </c>
      <c r="H21" s="186"/>
    </row>
    <row r="22" spans="1:10" ht="14.25">
      <c r="A22" s="515" t="s">
        <v>65</v>
      </c>
      <c r="B22" s="516"/>
      <c r="C22" s="360"/>
      <c r="D22" s="330">
        <f>D21</f>
        <v>60982</v>
      </c>
      <c r="E22" s="330">
        <f>E21</f>
        <v>60982</v>
      </c>
      <c r="F22" s="234">
        <f>F21</f>
        <v>15131</v>
      </c>
    </row>
    <row r="23" spans="1:10" ht="14.25">
      <c r="A23" s="361"/>
      <c r="B23" s="361"/>
      <c r="C23" s="361"/>
      <c r="D23" s="285"/>
      <c r="E23" s="285"/>
      <c r="F23" s="235"/>
    </row>
    <row r="24" spans="1:10" ht="15">
      <c r="A24" s="285" t="s">
        <v>353</v>
      </c>
      <c r="B24" s="338"/>
      <c r="C24" s="338"/>
      <c r="D24" s="285"/>
      <c r="E24" s="285"/>
      <c r="F24" s="219"/>
    </row>
    <row r="25" spans="1:10" ht="15">
      <c r="A25" s="315"/>
      <c r="B25" s="338"/>
      <c r="C25" s="338"/>
      <c r="D25" s="285"/>
      <c r="E25" s="285"/>
      <c r="F25" s="219"/>
      <c r="H25" s="186"/>
      <c r="J25" s="186"/>
    </row>
    <row r="26" spans="1:10" ht="18" customHeight="1">
      <c r="A26" s="341"/>
      <c r="B26" s="342"/>
      <c r="C26" s="342"/>
      <c r="D26" s="405" t="s">
        <v>396</v>
      </c>
      <c r="E26" s="343" t="s">
        <v>365</v>
      </c>
      <c r="F26" s="220" t="s">
        <v>333</v>
      </c>
      <c r="H26" s="186"/>
    </row>
    <row r="27" spans="1:10" ht="15">
      <c r="A27" s="326"/>
      <c r="B27" s="338"/>
      <c r="C27" s="338"/>
      <c r="D27" s="327"/>
      <c r="E27" s="328"/>
      <c r="F27" s="230"/>
    </row>
    <row r="28" spans="1:10" ht="15">
      <c r="A28" s="326" t="s">
        <v>88</v>
      </c>
      <c r="B28" s="338"/>
      <c r="C28" s="338"/>
      <c r="D28" s="319">
        <v>90051476</v>
      </c>
      <c r="E28" s="320">
        <v>211846882</v>
      </c>
      <c r="F28" s="223">
        <f>E28</f>
        <v>211846882</v>
      </c>
      <c r="H28" s="187" t="s">
        <v>38</v>
      </c>
      <c r="J28" s="186"/>
    </row>
    <row r="29" spans="1:10" ht="15">
      <c r="A29" s="326"/>
      <c r="B29" s="359"/>
      <c r="C29" s="338"/>
      <c r="D29" s="327"/>
      <c r="E29" s="328"/>
      <c r="F29" s="225"/>
      <c r="H29" s="186" t="s">
        <v>38</v>
      </c>
    </row>
    <row r="30" spans="1:10" ht="14.25">
      <c r="A30" s="509" t="s">
        <v>65</v>
      </c>
      <c r="B30" s="510"/>
      <c r="C30" s="355"/>
      <c r="D30" s="330">
        <f>SUM(D28:D29)</f>
        <v>90051476</v>
      </c>
      <c r="E30" s="350">
        <f>SUM(E28:E29)</f>
        <v>211846882</v>
      </c>
      <c r="F30" s="224">
        <f>SUM(F28:F29)</f>
        <v>211846882</v>
      </c>
      <c r="H30" s="188"/>
      <c r="J30" s="188"/>
    </row>
    <row r="31" spans="1:10" ht="14.25">
      <c r="A31" s="361"/>
      <c r="B31" s="361"/>
      <c r="C31" s="361"/>
      <c r="D31" s="285"/>
      <c r="E31" s="285"/>
      <c r="F31" s="236"/>
      <c r="H31" s="193" t="s">
        <v>38</v>
      </c>
      <c r="J31" s="193"/>
    </row>
    <row r="32" spans="1:10" ht="15">
      <c r="A32" s="285" t="s">
        <v>354</v>
      </c>
      <c r="B32" s="338"/>
      <c r="C32" s="338"/>
      <c r="D32" s="285"/>
      <c r="E32" s="285"/>
      <c r="F32" s="219"/>
    </row>
    <row r="33" spans="1:8" ht="15">
      <c r="A33" s="315"/>
      <c r="B33" s="338"/>
      <c r="C33" s="338"/>
      <c r="D33" s="285"/>
      <c r="E33" s="285"/>
      <c r="F33" s="219"/>
      <c r="H33" s="187"/>
    </row>
    <row r="34" spans="1:8" ht="17.25" customHeight="1">
      <c r="A34" s="341"/>
      <c r="B34" s="342"/>
      <c r="C34" s="342"/>
      <c r="D34" s="405" t="s">
        <v>396</v>
      </c>
      <c r="E34" s="343" t="s">
        <v>365</v>
      </c>
      <c r="F34" s="220" t="s">
        <v>333</v>
      </c>
    </row>
    <row r="35" spans="1:8" ht="15">
      <c r="A35" s="326"/>
      <c r="B35" s="338"/>
      <c r="C35" s="338"/>
      <c r="D35" s="327"/>
      <c r="E35" s="328"/>
      <c r="F35" s="230"/>
      <c r="H35" s="186"/>
    </row>
    <row r="36" spans="1:8" ht="15">
      <c r="A36" s="326" t="s">
        <v>107</v>
      </c>
      <c r="B36" s="338"/>
      <c r="C36" s="338"/>
      <c r="D36" s="319">
        <f>E36+1180</f>
        <v>515493</v>
      </c>
      <c r="E36" s="320">
        <v>514313</v>
      </c>
      <c r="F36" s="223">
        <f>489535+18803</f>
        <v>508338</v>
      </c>
    </row>
    <row r="37" spans="1:8" ht="15">
      <c r="A37" s="326"/>
      <c r="B37" s="338"/>
      <c r="C37" s="338"/>
      <c r="D37" s="327"/>
      <c r="E37" s="328"/>
      <c r="F37" s="225"/>
    </row>
    <row r="38" spans="1:8" ht="14.25">
      <c r="A38" s="509" t="s">
        <v>65</v>
      </c>
      <c r="B38" s="517"/>
      <c r="C38" s="355"/>
      <c r="D38" s="330">
        <f>SUM(D36:D36)</f>
        <v>515493</v>
      </c>
      <c r="E38" s="350">
        <f>SUM(E36:E36)</f>
        <v>514313</v>
      </c>
      <c r="F38" s="224">
        <f>SUM(F36:F36)</f>
        <v>508338</v>
      </c>
    </row>
    <row r="39" spans="1:8" ht="14.25">
      <c r="A39" s="361"/>
      <c r="B39" s="361"/>
      <c r="C39" s="361"/>
      <c r="D39" s="285"/>
      <c r="E39" s="285"/>
      <c r="F39" s="236"/>
    </row>
    <row r="40" spans="1:8" ht="15">
      <c r="A40" s="357" t="s">
        <v>355</v>
      </c>
      <c r="B40" s="338"/>
      <c r="C40" s="338"/>
      <c r="D40" s="285"/>
      <c r="E40" s="285"/>
      <c r="F40" s="219"/>
    </row>
    <row r="41" spans="1:8" ht="19.5" customHeight="1">
      <c r="A41" s="341"/>
      <c r="B41" s="342"/>
      <c r="C41" s="342"/>
      <c r="D41" s="405" t="s">
        <v>396</v>
      </c>
      <c r="E41" s="343" t="s">
        <v>365</v>
      </c>
      <c r="F41" s="220" t="s">
        <v>333</v>
      </c>
    </row>
    <row r="42" spans="1:8" ht="15">
      <c r="A42" s="362" t="s">
        <v>341</v>
      </c>
      <c r="B42" s="338"/>
      <c r="C42" s="338"/>
      <c r="D42" s="319"/>
      <c r="E42" s="328">
        <v>0</v>
      </c>
      <c r="F42" s="230">
        <v>-6416407</v>
      </c>
    </row>
    <row r="43" spans="1:8" ht="15">
      <c r="A43" s="362" t="s">
        <v>209</v>
      </c>
      <c r="B43" s="338"/>
      <c r="C43" s="338"/>
      <c r="D43" s="319"/>
      <c r="E43" s="328">
        <f>+'NOTE 7'!G118</f>
        <v>0</v>
      </c>
      <c r="F43" s="237">
        <v>6399071</v>
      </c>
    </row>
    <row r="44" spans="1:8" ht="15">
      <c r="A44" s="362" t="s">
        <v>286</v>
      </c>
      <c r="B44" s="338"/>
      <c r="C44" s="338"/>
      <c r="D44" s="336"/>
      <c r="E44" s="366">
        <v>0</v>
      </c>
      <c r="F44" s="238">
        <v>0</v>
      </c>
      <c r="G44" s="186"/>
      <c r="H44" s="194"/>
    </row>
    <row r="45" spans="1:8" ht="15">
      <c r="A45" s="362" t="s">
        <v>285</v>
      </c>
      <c r="B45" s="338"/>
      <c r="C45" s="338"/>
      <c r="D45" s="319"/>
      <c r="E45" s="328">
        <f>+E43</f>
        <v>0</v>
      </c>
      <c r="F45" s="237">
        <v>6399071</v>
      </c>
    </row>
    <row r="46" spans="1:8" ht="15">
      <c r="A46" s="362" t="s">
        <v>210</v>
      </c>
      <c r="B46" s="338"/>
      <c r="C46" s="338"/>
      <c r="D46" s="319"/>
      <c r="E46" s="328">
        <v>0</v>
      </c>
      <c r="F46" s="237">
        <v>1692131</v>
      </c>
      <c r="H46" s="186"/>
    </row>
    <row r="47" spans="1:8" ht="15">
      <c r="A47" s="362" t="s">
        <v>288</v>
      </c>
      <c r="B47" s="338"/>
      <c r="C47" s="338"/>
      <c r="D47" s="336"/>
      <c r="E47" s="366">
        <v>0</v>
      </c>
      <c r="F47" s="238">
        <v>0</v>
      </c>
    </row>
    <row r="48" spans="1:8" ht="15">
      <c r="A48" s="362" t="s">
        <v>285</v>
      </c>
      <c r="B48" s="338"/>
      <c r="C48" s="338"/>
      <c r="D48" s="319"/>
      <c r="E48" s="328">
        <v>0</v>
      </c>
      <c r="F48" s="237">
        <v>1692131</v>
      </c>
    </row>
    <row r="49" spans="1:7" ht="15">
      <c r="A49" s="362" t="s">
        <v>211</v>
      </c>
      <c r="B49" s="338"/>
      <c r="C49" s="338"/>
      <c r="D49" s="407"/>
      <c r="E49" s="403">
        <v>0</v>
      </c>
      <c r="F49" s="239">
        <f>F42+F43-F48</f>
        <v>-1709467</v>
      </c>
      <c r="G49" s="186"/>
    </row>
    <row r="50" spans="1:7" ht="15">
      <c r="A50" s="362" t="s">
        <v>103</v>
      </c>
      <c r="B50" s="338"/>
      <c r="C50" s="338"/>
      <c r="D50" s="319"/>
      <c r="E50" s="328" t="s">
        <v>38</v>
      </c>
      <c r="F50" s="237"/>
    </row>
    <row r="51" spans="1:7" ht="15">
      <c r="A51" s="362" t="s">
        <v>212</v>
      </c>
      <c r="B51" s="338"/>
      <c r="C51" s="338"/>
      <c r="D51" s="409"/>
      <c r="E51" s="402"/>
      <c r="F51" s="240">
        <f>F49*0.309</f>
        <v>-528225.30299999996</v>
      </c>
    </row>
    <row r="52" spans="1:7" ht="15">
      <c r="A52" s="362"/>
      <c r="B52" s="338"/>
      <c r="C52" s="338"/>
      <c r="D52" s="407"/>
      <c r="E52" s="401"/>
      <c r="F52" s="240"/>
    </row>
    <row r="53" spans="1:7" ht="15">
      <c r="A53" s="362" t="s">
        <v>343</v>
      </c>
      <c r="B53" s="338"/>
      <c r="C53" s="338"/>
      <c r="D53" s="319"/>
      <c r="E53" s="328">
        <v>0</v>
      </c>
      <c r="F53" s="237">
        <v>1670411</v>
      </c>
    </row>
    <row r="54" spans="1:7" ht="15">
      <c r="A54" s="362" t="s">
        <v>344</v>
      </c>
      <c r="B54" s="338"/>
      <c r="C54" s="338"/>
      <c r="D54" s="319"/>
      <c r="E54" s="328">
        <v>0</v>
      </c>
      <c r="F54" s="237">
        <v>601915</v>
      </c>
    </row>
    <row r="55" spans="1:7" ht="15">
      <c r="A55" s="362" t="s">
        <v>345</v>
      </c>
      <c r="B55" s="338"/>
      <c r="C55" s="338"/>
      <c r="D55" s="319"/>
      <c r="E55" s="328">
        <v>0</v>
      </c>
      <c r="F55" s="237">
        <v>1068496</v>
      </c>
    </row>
    <row r="56" spans="1:7" ht="15">
      <c r="A56" s="362"/>
      <c r="B56" s="338"/>
      <c r="C56" s="338"/>
      <c r="D56" s="319"/>
      <c r="E56" s="328"/>
      <c r="F56" s="237"/>
    </row>
    <row r="57" spans="1:7" ht="15">
      <c r="A57" s="362" t="s">
        <v>213</v>
      </c>
      <c r="B57" s="338"/>
      <c r="C57" s="338"/>
      <c r="D57" s="407">
        <f>E57</f>
        <v>-528225.30299999996</v>
      </c>
      <c r="E57" s="401">
        <f>E58</f>
        <v>-528225.30299999996</v>
      </c>
      <c r="F57" s="239">
        <v>-528225</v>
      </c>
    </row>
    <row r="58" spans="1:7" ht="15">
      <c r="A58" s="362" t="s">
        <v>214</v>
      </c>
      <c r="B58" s="338"/>
      <c r="C58" s="338"/>
      <c r="D58" s="271">
        <f>E58</f>
        <v>-528225.30299999996</v>
      </c>
      <c r="E58" s="363">
        <f>+F51</f>
        <v>-528225.30299999996</v>
      </c>
      <c r="F58" s="240">
        <v>-1596721</v>
      </c>
    </row>
    <row r="59" spans="1:7" ht="15">
      <c r="A59" s="362" t="s">
        <v>215</v>
      </c>
      <c r="B59" s="338"/>
      <c r="C59" s="338"/>
      <c r="D59" s="410">
        <v>0</v>
      </c>
      <c r="E59" s="363">
        <f>+E57-E58</f>
        <v>0</v>
      </c>
      <c r="F59" s="241">
        <v>-1068496</v>
      </c>
    </row>
    <row r="60" spans="1:7" ht="15">
      <c r="A60" s="364"/>
      <c r="B60" s="365"/>
      <c r="C60" s="365"/>
      <c r="D60" s="411"/>
      <c r="E60" s="366"/>
      <c r="F60" s="242"/>
    </row>
    <row r="61" spans="1:7" ht="15">
      <c r="A61" s="367" t="s">
        <v>346</v>
      </c>
      <c r="B61" s="368"/>
      <c r="C61" s="368"/>
      <c r="D61" s="367"/>
      <c r="E61" s="367"/>
      <c r="F61" s="219"/>
    </row>
    <row r="62" spans="1:7" ht="15">
      <c r="A62" s="367"/>
      <c r="B62" s="368"/>
      <c r="C62" s="368"/>
      <c r="D62" s="367"/>
      <c r="E62" s="367"/>
      <c r="F62" s="219"/>
    </row>
    <row r="63" spans="1:7" ht="15">
      <c r="A63" s="285" t="s">
        <v>356</v>
      </c>
      <c r="B63" s="338"/>
      <c r="C63" s="338"/>
      <c r="D63" s="285"/>
      <c r="E63" s="285"/>
      <c r="F63" s="219"/>
    </row>
    <row r="64" spans="1:7" ht="21" customHeight="1">
      <c r="A64" s="341"/>
      <c r="B64" s="342"/>
      <c r="C64" s="342"/>
      <c r="D64" s="405" t="s">
        <v>396</v>
      </c>
      <c r="E64" s="343" t="s">
        <v>365</v>
      </c>
      <c r="F64" s="220" t="s">
        <v>333</v>
      </c>
    </row>
    <row r="65" spans="1:8" ht="15">
      <c r="A65" s="369" t="s">
        <v>347</v>
      </c>
      <c r="B65" s="338"/>
      <c r="C65" s="338"/>
      <c r="D65" s="412"/>
      <c r="E65" s="370"/>
      <c r="F65" s="243" t="s">
        <v>38</v>
      </c>
    </row>
    <row r="66" spans="1:8" ht="15">
      <c r="A66" s="371" t="s">
        <v>202</v>
      </c>
      <c r="B66" s="338"/>
      <c r="C66" s="338"/>
      <c r="D66" s="413">
        <v>376833</v>
      </c>
      <c r="E66" s="372">
        <v>380433</v>
      </c>
      <c r="F66" s="244">
        <v>318746</v>
      </c>
    </row>
    <row r="67" spans="1:8" ht="15">
      <c r="A67" s="373"/>
      <c r="B67" s="338"/>
      <c r="C67" s="338"/>
      <c r="D67" s="414"/>
      <c r="E67" s="374"/>
      <c r="F67" s="243"/>
    </row>
    <row r="68" spans="1:8" ht="14.25">
      <c r="A68" s="509" t="s">
        <v>65</v>
      </c>
      <c r="B68" s="510"/>
      <c r="C68" s="355"/>
      <c r="D68" s="408">
        <f>D66</f>
        <v>376833</v>
      </c>
      <c r="E68" s="356">
        <f>E66</f>
        <v>380433</v>
      </c>
      <c r="F68" s="229">
        <f>F66</f>
        <v>318746</v>
      </c>
      <c r="H68" s="186"/>
    </row>
    <row r="69" spans="1:8" ht="14.25">
      <c r="A69" s="361"/>
      <c r="B69" s="361"/>
      <c r="C69" s="361"/>
      <c r="D69" s="375"/>
      <c r="E69" s="375"/>
      <c r="F69" s="245"/>
      <c r="H69" s="186"/>
    </row>
    <row r="70" spans="1:8" ht="15">
      <c r="A70" s="285" t="s">
        <v>357</v>
      </c>
      <c r="B70" s="338"/>
      <c r="C70" s="338"/>
      <c r="D70" s="285"/>
      <c r="E70" s="285"/>
      <c r="F70" s="219"/>
    </row>
    <row r="71" spans="1:8" ht="19.5" customHeight="1">
      <c r="A71" s="341"/>
      <c r="B71" s="342"/>
      <c r="C71" s="342"/>
      <c r="D71" s="405" t="s">
        <v>396</v>
      </c>
      <c r="E71" s="343" t="s">
        <v>365</v>
      </c>
      <c r="F71" s="220" t="s">
        <v>333</v>
      </c>
    </row>
    <row r="72" spans="1:8" ht="15">
      <c r="A72" s="373"/>
      <c r="B72" s="338"/>
      <c r="C72" s="338"/>
      <c r="D72" s="290"/>
      <c r="E72" s="307"/>
      <c r="F72" s="237"/>
    </row>
    <row r="73" spans="1:8" ht="15">
      <c r="A73" s="369" t="s">
        <v>146</v>
      </c>
      <c r="B73" s="338"/>
      <c r="C73" s="338"/>
      <c r="D73" s="413">
        <f>E73</f>
        <v>25000</v>
      </c>
      <c r="E73" s="372">
        <v>25000</v>
      </c>
      <c r="F73" s="244">
        <v>25000</v>
      </c>
    </row>
    <row r="74" spans="1:8" ht="15">
      <c r="A74" s="371" t="s">
        <v>202</v>
      </c>
      <c r="B74" s="338"/>
      <c r="C74" s="338"/>
      <c r="D74" s="413"/>
      <c r="E74" s="372"/>
      <c r="F74" s="244"/>
    </row>
    <row r="75" spans="1:8" ht="15">
      <c r="A75" s="373"/>
      <c r="B75" s="338"/>
      <c r="C75" s="338"/>
      <c r="D75" s="272"/>
      <c r="E75" s="260"/>
      <c r="F75" s="237"/>
    </row>
    <row r="76" spans="1:8" ht="15">
      <c r="A76" s="373" t="s">
        <v>203</v>
      </c>
      <c r="B76" s="338"/>
      <c r="C76" s="338"/>
      <c r="D76" s="272">
        <f>E76</f>
        <v>12458</v>
      </c>
      <c r="E76" s="260">
        <v>12458</v>
      </c>
      <c r="F76" s="237">
        <v>12458</v>
      </c>
    </row>
    <row r="77" spans="1:8" ht="14.25">
      <c r="A77" s="509" t="s">
        <v>65</v>
      </c>
      <c r="B77" s="510"/>
      <c r="C77" s="355"/>
      <c r="D77" s="408">
        <f>D73+D76</f>
        <v>37458</v>
      </c>
      <c r="E77" s="356">
        <f>E73+E76</f>
        <v>37458</v>
      </c>
      <c r="F77" s="229">
        <f>F73+F76</f>
        <v>37458</v>
      </c>
    </row>
    <row r="78" spans="1:8" ht="15">
      <c r="A78" s="338"/>
      <c r="B78" s="338"/>
      <c r="C78" s="338"/>
      <c r="D78" s="285"/>
      <c r="E78" s="285"/>
      <c r="F78" s="219"/>
    </row>
    <row r="79" spans="1:8" ht="15">
      <c r="A79" s="285" t="s">
        <v>358</v>
      </c>
      <c r="B79" s="338"/>
      <c r="C79" s="338"/>
      <c r="D79" s="285"/>
      <c r="E79" s="285"/>
      <c r="F79" s="219"/>
    </row>
    <row r="80" spans="1:8" ht="15">
      <c r="A80" s="315"/>
      <c r="B80" s="338"/>
      <c r="C80" s="338"/>
      <c r="D80" s="285"/>
      <c r="E80" s="285"/>
      <c r="F80" s="219"/>
    </row>
    <row r="81" spans="1:6" ht="18" customHeight="1">
      <c r="A81" s="341"/>
      <c r="B81" s="376"/>
      <c r="C81" s="376"/>
      <c r="D81" s="405" t="s">
        <v>396</v>
      </c>
      <c r="E81" s="343" t="s">
        <v>365</v>
      </c>
      <c r="F81" s="220" t="s">
        <v>333</v>
      </c>
    </row>
    <row r="82" spans="1:6" ht="14.25">
      <c r="A82" s="344"/>
      <c r="B82" s="285"/>
      <c r="C82" s="285"/>
      <c r="D82" s="406"/>
      <c r="E82" s="346"/>
      <c r="F82" s="246"/>
    </row>
    <row r="83" spans="1:6" ht="15">
      <c r="A83" s="373" t="s">
        <v>267</v>
      </c>
      <c r="B83" s="338"/>
      <c r="C83" s="338"/>
      <c r="D83" s="290"/>
      <c r="E83" s="307"/>
      <c r="F83" s="237"/>
    </row>
    <row r="84" spans="1:6" ht="15">
      <c r="A84" s="373" t="s">
        <v>268</v>
      </c>
      <c r="B84" s="338"/>
      <c r="C84" s="338"/>
      <c r="D84" s="290"/>
      <c r="E84" s="307"/>
      <c r="F84" s="237"/>
    </row>
    <row r="85" spans="1:6" ht="15">
      <c r="A85" s="369" t="s">
        <v>269</v>
      </c>
      <c r="B85" s="338"/>
      <c r="C85" s="338"/>
      <c r="D85" s="415"/>
      <c r="E85" s="377">
        <v>0</v>
      </c>
      <c r="F85" s="247">
        <v>0</v>
      </c>
    </row>
    <row r="86" spans="1:6" ht="15">
      <c r="A86" s="373" t="s">
        <v>270</v>
      </c>
      <c r="B86" s="338"/>
      <c r="C86" s="338"/>
      <c r="D86" s="272">
        <f>E86</f>
        <v>12417726</v>
      </c>
      <c r="E86" s="260">
        <v>12417726</v>
      </c>
      <c r="F86" s="207">
        <v>12417726</v>
      </c>
    </row>
    <row r="87" spans="1:6" ht="15">
      <c r="A87" s="373"/>
      <c r="B87" s="338"/>
      <c r="C87" s="338"/>
      <c r="D87" s="414"/>
      <c r="E87" s="374"/>
      <c r="F87" s="248"/>
    </row>
    <row r="88" spans="1:6" ht="15">
      <c r="A88" s="513" t="s">
        <v>65</v>
      </c>
      <c r="B88" s="514"/>
      <c r="C88" s="378"/>
      <c r="D88" s="294">
        <f>+D86</f>
        <v>12417726</v>
      </c>
      <c r="E88" s="324">
        <f>SUM(E85:E86)</f>
        <v>12417726</v>
      </c>
      <c r="F88" s="228">
        <f>SUM(F85:F86)</f>
        <v>12417726</v>
      </c>
    </row>
    <row r="89" spans="1:6" ht="15">
      <c r="A89" s="338"/>
      <c r="B89" s="338"/>
      <c r="C89" s="338"/>
      <c r="D89" s="285"/>
      <c r="E89" s="285"/>
      <c r="F89" s="219"/>
    </row>
    <row r="90" spans="1:6" ht="15">
      <c r="A90" s="338"/>
      <c r="B90" s="338"/>
      <c r="C90" s="338"/>
      <c r="D90" s="285"/>
      <c r="E90" s="285"/>
      <c r="F90" s="219"/>
    </row>
    <row r="91" spans="1:6" ht="15">
      <c r="A91" s="285" t="s">
        <v>359</v>
      </c>
      <c r="B91" s="338"/>
      <c r="C91" s="338"/>
      <c r="D91" s="285"/>
      <c r="E91" s="285"/>
      <c r="F91" s="219"/>
    </row>
    <row r="92" spans="1:6" ht="15">
      <c r="A92" s="315"/>
      <c r="B92" s="338"/>
      <c r="C92" s="338"/>
      <c r="D92" s="285"/>
      <c r="E92" s="285"/>
      <c r="F92" s="219"/>
    </row>
    <row r="93" spans="1:6" ht="21.75" customHeight="1">
      <c r="A93" s="341"/>
      <c r="B93" s="342"/>
      <c r="C93" s="342"/>
      <c r="D93" s="405" t="s">
        <v>396</v>
      </c>
      <c r="E93" s="343" t="s">
        <v>365</v>
      </c>
      <c r="F93" s="220" t="s">
        <v>333</v>
      </c>
    </row>
    <row r="94" spans="1:6" ht="15">
      <c r="A94" s="276"/>
      <c r="B94" s="338"/>
      <c r="C94" s="338"/>
      <c r="D94" s="406"/>
      <c r="E94" s="346"/>
      <c r="F94" s="246"/>
    </row>
    <row r="95" spans="1:6" ht="30">
      <c r="A95" s="373" t="s">
        <v>227</v>
      </c>
      <c r="B95" s="338"/>
      <c r="C95" s="338"/>
      <c r="D95" s="518">
        <v>67271810</v>
      </c>
      <c r="E95" s="505">
        <v>189067216</v>
      </c>
      <c r="F95" s="506">
        <f>-1+188742906</f>
        <v>188742905</v>
      </c>
    </row>
    <row r="96" spans="1:6" ht="15">
      <c r="A96" s="379" t="s">
        <v>202</v>
      </c>
      <c r="B96" s="338"/>
      <c r="C96" s="338"/>
      <c r="D96" s="518"/>
      <c r="E96" s="505"/>
      <c r="F96" s="506"/>
    </row>
    <row r="97" spans="1:8" ht="15">
      <c r="A97" s="379"/>
      <c r="B97" s="338"/>
      <c r="C97" s="338"/>
      <c r="D97" s="406"/>
      <c r="E97" s="346"/>
      <c r="F97" s="221"/>
    </row>
    <row r="98" spans="1:8" ht="14.25">
      <c r="A98" s="509" t="s">
        <v>65</v>
      </c>
      <c r="B98" s="510"/>
      <c r="C98" s="355"/>
      <c r="D98" s="294">
        <f>D95</f>
        <v>67271810</v>
      </c>
      <c r="E98" s="324">
        <f>+E95</f>
        <v>189067216</v>
      </c>
      <c r="F98" s="228">
        <f>+F95</f>
        <v>188742905</v>
      </c>
      <c r="H98" s="25">
        <f>+H96+H97</f>
        <v>0</v>
      </c>
    </row>
    <row r="99" spans="1:8" ht="15">
      <c r="A99" s="338"/>
      <c r="B99" s="338"/>
      <c r="C99" s="338"/>
      <c r="D99" s="285"/>
      <c r="E99" s="285"/>
      <c r="F99" s="219"/>
    </row>
    <row r="100" spans="1:8" ht="15">
      <c r="A100" s="285" t="s">
        <v>360</v>
      </c>
      <c r="B100" s="338"/>
      <c r="C100" s="338"/>
      <c r="D100" s="285"/>
      <c r="E100" s="285"/>
      <c r="F100" s="219"/>
    </row>
    <row r="101" spans="1:8" ht="15">
      <c r="A101" s="315"/>
      <c r="B101" s="338"/>
      <c r="C101" s="338"/>
      <c r="D101" s="285"/>
      <c r="E101" s="285"/>
      <c r="F101" s="219"/>
    </row>
    <row r="102" spans="1:8" ht="19.5" customHeight="1">
      <c r="A102" s="341"/>
      <c r="B102" s="342"/>
      <c r="C102" s="342"/>
      <c r="D102" s="405" t="s">
        <v>396</v>
      </c>
      <c r="E102" s="343" t="s">
        <v>365</v>
      </c>
      <c r="F102" s="220" t="s">
        <v>333</v>
      </c>
    </row>
    <row r="103" spans="1:8" ht="14.25">
      <c r="A103" s="344"/>
      <c r="B103" s="345"/>
      <c r="C103" s="345"/>
      <c r="D103" s="406"/>
      <c r="E103" s="346"/>
      <c r="F103" s="246"/>
    </row>
    <row r="104" spans="1:8" ht="15">
      <c r="A104" s="373" t="s">
        <v>71</v>
      </c>
      <c r="B104" s="338"/>
      <c r="C104" s="338"/>
      <c r="D104" s="272">
        <f>E104</f>
        <v>14795</v>
      </c>
      <c r="E104" s="260">
        <v>14795</v>
      </c>
      <c r="F104" s="207">
        <v>14795</v>
      </c>
    </row>
    <row r="105" spans="1:8" ht="15">
      <c r="A105" s="373"/>
      <c r="B105" s="338"/>
      <c r="C105" s="338"/>
      <c r="D105" s="272"/>
      <c r="E105" s="260"/>
      <c r="F105" s="207"/>
    </row>
    <row r="106" spans="1:8" ht="15">
      <c r="A106" s="373" t="s">
        <v>102</v>
      </c>
      <c r="B106" s="338"/>
      <c r="C106" s="338"/>
      <c r="D106" s="319"/>
      <c r="E106" s="320"/>
      <c r="F106" s="223"/>
    </row>
    <row r="107" spans="1:8" ht="15">
      <c r="A107" s="379" t="s">
        <v>72</v>
      </c>
      <c r="B107" s="338"/>
      <c r="C107" s="338"/>
      <c r="D107" s="272">
        <v>23703</v>
      </c>
      <c r="E107" s="260">
        <v>24824</v>
      </c>
      <c r="F107" s="207">
        <v>14792</v>
      </c>
    </row>
    <row r="108" spans="1:8" ht="15">
      <c r="A108" s="379"/>
      <c r="B108" s="338"/>
      <c r="C108" s="338"/>
      <c r="D108" s="272"/>
      <c r="E108" s="260"/>
      <c r="F108" s="207"/>
    </row>
    <row r="109" spans="1:8" ht="14.25">
      <c r="A109" s="509" t="s">
        <v>65</v>
      </c>
      <c r="B109" s="510"/>
      <c r="C109" s="355"/>
      <c r="D109" s="294">
        <f>SUM(D104:D108)</f>
        <v>38498</v>
      </c>
      <c r="E109" s="324">
        <f>SUM(E104:E108)</f>
        <v>39619</v>
      </c>
      <c r="F109" s="228">
        <f>SUM(F104:F108)</f>
        <v>29587</v>
      </c>
    </row>
    <row r="110" spans="1:8" ht="15">
      <c r="A110" s="339"/>
      <c r="B110" s="339"/>
      <c r="C110" s="339"/>
      <c r="D110" s="340"/>
      <c r="E110" s="340"/>
      <c r="F110" s="219"/>
    </row>
    <row r="111" spans="1:8" ht="15">
      <c r="A111" s="285" t="s">
        <v>361</v>
      </c>
      <c r="B111" s="338"/>
      <c r="C111" s="338"/>
      <c r="D111" s="285"/>
      <c r="E111" s="285"/>
      <c r="F111" s="219"/>
    </row>
    <row r="112" spans="1:8" ht="15">
      <c r="A112" s="255"/>
      <c r="B112" s="338"/>
      <c r="C112" s="338"/>
      <c r="D112" s="285"/>
      <c r="E112" s="285"/>
      <c r="F112" s="219"/>
    </row>
    <row r="113" spans="1:8" ht="18" customHeight="1">
      <c r="A113" s="341"/>
      <c r="B113" s="342"/>
      <c r="C113" s="342"/>
      <c r="D113" s="405" t="s">
        <v>396</v>
      </c>
      <c r="E113" s="343" t="s">
        <v>365</v>
      </c>
      <c r="F113" s="220" t="s">
        <v>333</v>
      </c>
    </row>
    <row r="114" spans="1:8" ht="14.25">
      <c r="A114" s="344"/>
      <c r="B114" s="345"/>
      <c r="C114" s="345"/>
      <c r="D114" s="406"/>
      <c r="E114" s="346"/>
      <c r="F114" s="246"/>
    </row>
    <row r="115" spans="1:8" ht="15">
      <c r="A115" s="373" t="s">
        <v>348</v>
      </c>
      <c r="B115" s="345"/>
      <c r="C115" s="345"/>
      <c r="D115" s="416">
        <f>166112+7500</f>
        <v>173612</v>
      </c>
      <c r="E115" s="380">
        <v>173612</v>
      </c>
      <c r="F115" s="249">
        <f>556714+7500</f>
        <v>564214</v>
      </c>
    </row>
    <row r="116" spans="1:8" ht="14.25">
      <c r="A116" s="509" t="s">
        <v>65</v>
      </c>
      <c r="B116" s="510"/>
      <c r="C116" s="355"/>
      <c r="D116" s="294">
        <f>+D115</f>
        <v>173612</v>
      </c>
      <c r="E116" s="324">
        <f>SUM(E115:E115)</f>
        <v>173612</v>
      </c>
      <c r="F116" s="228">
        <f>SUM(F115:F115)</f>
        <v>564214</v>
      </c>
    </row>
    <row r="117" spans="1:8" ht="15">
      <c r="A117" s="338"/>
      <c r="B117" s="338"/>
      <c r="C117" s="338"/>
      <c r="D117" s="285"/>
      <c r="E117" s="285"/>
      <c r="F117" s="219"/>
    </row>
    <row r="118" spans="1:8" ht="15">
      <c r="A118" s="338"/>
      <c r="B118" s="338"/>
      <c r="C118" s="338"/>
      <c r="D118" s="285"/>
      <c r="E118" s="285"/>
      <c r="F118" s="219"/>
    </row>
    <row r="119" spans="1:8" ht="15">
      <c r="A119" s="285" t="s">
        <v>362</v>
      </c>
      <c r="B119" s="338"/>
      <c r="C119" s="338"/>
      <c r="D119" s="285"/>
      <c r="E119" s="285"/>
      <c r="F119" s="219"/>
      <c r="H119" s="186"/>
    </row>
    <row r="120" spans="1:8" ht="15">
      <c r="A120" s="315"/>
      <c r="B120" s="338"/>
      <c r="C120" s="338"/>
      <c r="D120" s="285"/>
      <c r="E120" s="285"/>
      <c r="F120" s="219"/>
      <c r="H120" s="186"/>
    </row>
    <row r="121" spans="1:8" ht="19.5" customHeight="1">
      <c r="A121" s="341"/>
      <c r="B121" s="342"/>
      <c r="C121" s="342"/>
      <c r="D121" s="405" t="s">
        <v>396</v>
      </c>
      <c r="E121" s="343" t="s">
        <v>365</v>
      </c>
      <c r="F121" s="220" t="s">
        <v>333</v>
      </c>
    </row>
    <row r="122" spans="1:8" ht="15">
      <c r="A122" s="326"/>
      <c r="B122" s="338"/>
      <c r="C122" s="338"/>
      <c r="D122" s="327"/>
      <c r="E122" s="328"/>
      <c r="F122" s="230"/>
    </row>
    <row r="123" spans="1:8" ht="15">
      <c r="A123" s="326" t="s">
        <v>108</v>
      </c>
      <c r="B123" s="338"/>
      <c r="C123" s="338"/>
      <c r="D123" s="319">
        <v>1121</v>
      </c>
      <c r="E123" s="320">
        <v>749</v>
      </c>
      <c r="F123" s="223">
        <v>6701</v>
      </c>
    </row>
    <row r="124" spans="1:8" ht="15">
      <c r="A124" s="326" t="s">
        <v>266</v>
      </c>
      <c r="B124" s="338"/>
      <c r="C124" s="338"/>
      <c r="D124" s="319">
        <v>0</v>
      </c>
      <c r="E124" s="320">
        <v>0</v>
      </c>
      <c r="F124" s="223">
        <v>7348</v>
      </c>
    </row>
    <row r="125" spans="1:8" ht="14.25">
      <c r="A125" s="509" t="s">
        <v>65</v>
      </c>
      <c r="B125" s="517"/>
      <c r="C125" s="355"/>
      <c r="D125" s="330">
        <f>SUM(D123:D124)</f>
        <v>1121</v>
      </c>
      <c r="E125" s="350">
        <f>SUM(E123:E124)</f>
        <v>749</v>
      </c>
      <c r="F125" s="224">
        <f>SUM(F123:F124)</f>
        <v>14049</v>
      </c>
    </row>
    <row r="126" spans="1:8" ht="15">
      <c r="A126" s="339"/>
      <c r="B126" s="339"/>
      <c r="C126" s="339"/>
      <c r="D126" s="340"/>
      <c r="E126" s="340"/>
      <c r="F126" s="250"/>
    </row>
    <row r="127" spans="1:8" ht="15">
      <c r="A127" s="285" t="s">
        <v>363</v>
      </c>
      <c r="B127" s="338"/>
      <c r="C127" s="338"/>
      <c r="D127" s="285"/>
      <c r="E127" s="285"/>
      <c r="F127" s="251"/>
    </row>
    <row r="128" spans="1:8" ht="15">
      <c r="A128" s="315"/>
      <c r="B128" s="338"/>
      <c r="C128" s="338"/>
      <c r="D128" s="285"/>
      <c r="E128" s="285"/>
      <c r="F128" s="219"/>
    </row>
    <row r="129" spans="1:6" ht="21" customHeight="1">
      <c r="A129" s="341"/>
      <c r="B129" s="342"/>
      <c r="C129" s="342"/>
      <c r="D129" s="405" t="s">
        <v>396</v>
      </c>
      <c r="E129" s="343" t="s">
        <v>365</v>
      </c>
      <c r="F129" s="220" t="s">
        <v>333</v>
      </c>
    </row>
    <row r="130" spans="1:6" ht="15">
      <c r="A130" s="362" t="s">
        <v>148</v>
      </c>
      <c r="B130" s="338"/>
      <c r="C130" s="338"/>
      <c r="D130" s="417">
        <v>0</v>
      </c>
      <c r="E130" s="381">
        <v>0</v>
      </c>
      <c r="F130" s="252">
        <f>7500+10328</f>
        <v>17828</v>
      </c>
    </row>
    <row r="131" spans="1:6" ht="15">
      <c r="A131" s="362" t="s">
        <v>104</v>
      </c>
      <c r="B131" s="338"/>
      <c r="C131" s="338"/>
      <c r="D131" s="417">
        <v>1180</v>
      </c>
      <c r="E131" s="381">
        <v>1180</v>
      </c>
      <c r="F131" s="252">
        <v>2809</v>
      </c>
    </row>
    <row r="132" spans="1:6" ht="15">
      <c r="A132" s="362" t="s">
        <v>149</v>
      </c>
      <c r="B132" s="338"/>
      <c r="C132" s="338"/>
      <c r="D132" s="417">
        <v>3600</v>
      </c>
      <c r="E132" s="381">
        <v>1000</v>
      </c>
      <c r="F132" s="252">
        <v>562</v>
      </c>
    </row>
    <row r="133" spans="1:6" ht="14.25">
      <c r="A133" s="515" t="s">
        <v>65</v>
      </c>
      <c r="B133" s="519"/>
      <c r="C133" s="360"/>
      <c r="D133" s="418">
        <f>SUM(D130:D132)</f>
        <v>4780</v>
      </c>
      <c r="E133" s="382">
        <f>SUM(E130:E132)</f>
        <v>2180</v>
      </c>
      <c r="F133" s="253">
        <f>SUM(F130:F132)</f>
        <v>21199</v>
      </c>
    </row>
    <row r="134" spans="1:6" ht="15">
      <c r="A134" s="339"/>
      <c r="B134" s="339"/>
      <c r="C134" s="339"/>
      <c r="D134" s="340"/>
      <c r="E134" s="340"/>
      <c r="F134" s="219"/>
    </row>
    <row r="135" spans="1:6" ht="15">
      <c r="A135" s="339"/>
      <c r="B135" s="339"/>
      <c r="C135" s="339"/>
      <c r="D135" s="340"/>
      <c r="E135" s="340"/>
      <c r="F135" s="219"/>
    </row>
    <row r="136" spans="1:6" ht="15">
      <c r="A136" s="338"/>
      <c r="B136" s="338"/>
      <c r="C136" s="338"/>
      <c r="D136" s="285"/>
      <c r="E136" s="285"/>
      <c r="F136" s="219"/>
    </row>
    <row r="137" spans="1:6" ht="15">
      <c r="A137" s="338"/>
      <c r="B137" s="338"/>
      <c r="C137" s="338"/>
      <c r="D137" s="285"/>
      <c r="E137" s="285"/>
      <c r="F137" s="219"/>
    </row>
    <row r="138" spans="1:6" ht="15">
      <c r="A138" s="338"/>
      <c r="B138" s="338"/>
      <c r="C138" s="338"/>
      <c r="D138" s="285"/>
      <c r="E138" s="285"/>
      <c r="F138" s="219"/>
    </row>
    <row r="139" spans="1:6" ht="15">
      <c r="A139" s="338"/>
      <c r="B139" s="338"/>
      <c r="C139" s="338"/>
      <c r="D139" s="285"/>
      <c r="E139" s="285"/>
      <c r="F139" s="219"/>
    </row>
    <row r="140" spans="1:6" ht="15">
      <c r="A140" s="338"/>
      <c r="B140" s="338"/>
      <c r="C140" s="338"/>
      <c r="D140" s="285"/>
      <c r="E140" s="285"/>
      <c r="F140" s="219"/>
    </row>
    <row r="141" spans="1:6" ht="15">
      <c r="A141" s="338"/>
      <c r="B141" s="338"/>
      <c r="C141" s="338"/>
      <c r="D141" s="285"/>
      <c r="E141" s="285"/>
      <c r="F141" s="219"/>
    </row>
    <row r="142" spans="1:6" ht="15">
      <c r="A142" s="338"/>
      <c r="B142" s="338"/>
      <c r="C142" s="338"/>
      <c r="D142" s="285"/>
      <c r="E142" s="285"/>
      <c r="F142" s="219"/>
    </row>
    <row r="143" spans="1:6" ht="15">
      <c r="A143" s="338"/>
      <c r="B143" s="338"/>
      <c r="C143" s="338"/>
      <c r="D143" s="285"/>
      <c r="E143" s="285"/>
      <c r="F143" s="219"/>
    </row>
    <row r="144" spans="1:6" ht="15">
      <c r="A144" s="338"/>
      <c r="B144" s="338"/>
      <c r="C144" s="338"/>
      <c r="D144" s="285"/>
      <c r="E144" s="285"/>
      <c r="F144" s="219"/>
    </row>
    <row r="145" spans="1:6" ht="15">
      <c r="A145" s="338"/>
      <c r="B145" s="338"/>
      <c r="C145" s="338"/>
      <c r="D145" s="285"/>
      <c r="E145" s="285"/>
      <c r="F145" s="219"/>
    </row>
    <row r="146" spans="1:6" ht="15">
      <c r="A146" s="338"/>
      <c r="B146" s="338"/>
      <c r="C146" s="338"/>
      <c r="D146" s="285"/>
      <c r="E146" s="285"/>
      <c r="F146" s="219"/>
    </row>
    <row r="147" spans="1:6">
      <c r="F147" s="219"/>
    </row>
    <row r="148" spans="1:6">
      <c r="F148" s="219"/>
    </row>
    <row r="149" spans="1:6">
      <c r="F149" s="219"/>
    </row>
    <row r="150" spans="1:6">
      <c r="F150" s="219"/>
    </row>
    <row r="151" spans="1:6">
      <c r="F151" s="219"/>
    </row>
    <row r="152" spans="1:6">
      <c r="F152" s="219"/>
    </row>
    <row r="153" spans="1:6">
      <c r="F153" s="219"/>
    </row>
    <row r="154" spans="1:6">
      <c r="F154" s="219"/>
    </row>
    <row r="155" spans="1:6">
      <c r="F155" s="219"/>
    </row>
    <row r="156" spans="1:6">
      <c r="F156" s="219"/>
    </row>
    <row r="157" spans="1:6">
      <c r="F157" s="219"/>
    </row>
  </sheetData>
  <mergeCells count="17">
    <mergeCell ref="A125:B125"/>
    <mergeCell ref="A133:B133"/>
    <mergeCell ref="A98:B98"/>
    <mergeCell ref="A109:B109"/>
    <mergeCell ref="A116:B116"/>
    <mergeCell ref="E95:E96"/>
    <mergeCell ref="F95:F96"/>
    <mergeCell ref="A8:B8"/>
    <mergeCell ref="A17:B17"/>
    <mergeCell ref="A16:B16"/>
    <mergeCell ref="A30:B30"/>
    <mergeCell ref="A77:B77"/>
    <mergeCell ref="A88:B88"/>
    <mergeCell ref="A22:B22"/>
    <mergeCell ref="A38:B38"/>
    <mergeCell ref="A68:B68"/>
    <mergeCell ref="D95:D96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opLeftCell="A16" workbookViewId="0">
      <selection activeCell="C28" sqref="C28"/>
    </sheetView>
  </sheetViews>
  <sheetFormatPr defaultRowHeight="12.75"/>
  <cols>
    <col min="1" max="1" width="46.5703125" style="6" customWidth="1"/>
    <col min="2" max="2" width="15.7109375" style="6" customWidth="1"/>
    <col min="3" max="3" width="17" style="6" customWidth="1"/>
    <col min="4" max="4" width="16.7109375" style="6" customWidth="1"/>
    <col min="5" max="5" width="16.5703125" style="6" customWidth="1"/>
    <col min="6" max="16384" width="9.140625" style="6"/>
  </cols>
  <sheetData>
    <row r="1" spans="1:5" ht="15">
      <c r="A1" s="312" t="str">
        <f>+'Profit and Loss - Normal'!B1</f>
        <v>Edesk Services Limited</v>
      </c>
      <c r="B1" s="312"/>
      <c r="C1" s="313"/>
      <c r="D1" s="313"/>
      <c r="E1" s="313"/>
    </row>
    <row r="2" spans="1:5" ht="15">
      <c r="A2" s="314" t="s">
        <v>399</v>
      </c>
      <c r="B2" s="314"/>
      <c r="C2" s="313"/>
      <c r="D2" s="313"/>
      <c r="E2" s="313"/>
    </row>
    <row r="3" spans="1:5" ht="15">
      <c r="A3" s="314"/>
      <c r="B3" s="314"/>
      <c r="C3" s="313"/>
      <c r="D3" s="313"/>
      <c r="E3" s="313"/>
    </row>
    <row r="4" spans="1:5" ht="15">
      <c r="A4" s="255" t="s">
        <v>225</v>
      </c>
      <c r="B4" s="255"/>
      <c r="C4" s="315"/>
      <c r="D4" s="315"/>
      <c r="E4" s="315"/>
    </row>
    <row r="5" spans="1:5" ht="15">
      <c r="A5" s="315"/>
      <c r="B5" s="315"/>
      <c r="C5" s="315"/>
      <c r="D5" s="315"/>
      <c r="E5" s="315"/>
    </row>
    <row r="6" spans="1:5" ht="25.5" customHeight="1">
      <c r="A6" s="316"/>
      <c r="B6" s="522" t="s">
        <v>396</v>
      </c>
      <c r="C6" s="523"/>
      <c r="D6" s="522" t="s">
        <v>365</v>
      </c>
      <c r="E6" s="523"/>
    </row>
    <row r="7" spans="1:5" ht="28.5">
      <c r="A7" s="317"/>
      <c r="B7" s="257" t="s">
        <v>75</v>
      </c>
      <c r="C7" s="318" t="s">
        <v>69</v>
      </c>
      <c r="D7" s="257" t="s">
        <v>75</v>
      </c>
      <c r="E7" s="318" t="s">
        <v>69</v>
      </c>
    </row>
    <row r="8" spans="1:5" ht="15">
      <c r="A8" s="319"/>
      <c r="B8" s="319"/>
      <c r="C8" s="320"/>
      <c r="D8" s="319"/>
      <c r="E8" s="320"/>
    </row>
    <row r="9" spans="1:5" ht="15">
      <c r="A9" s="290" t="s">
        <v>66</v>
      </c>
      <c r="B9" s="272"/>
      <c r="C9" s="260"/>
      <c r="D9" s="272"/>
      <c r="E9" s="260"/>
    </row>
    <row r="10" spans="1:5" ht="30">
      <c r="A10" s="321" t="s">
        <v>206</v>
      </c>
      <c r="B10" s="404">
        <v>10000000</v>
      </c>
      <c r="C10" s="322">
        <f>+B10*1</f>
        <v>10000000</v>
      </c>
      <c r="D10" s="404">
        <v>10000000</v>
      </c>
      <c r="E10" s="322">
        <f>+D10*1</f>
        <v>10000000</v>
      </c>
    </row>
    <row r="11" spans="1:5" ht="15">
      <c r="A11" s="272"/>
      <c r="B11" s="272"/>
      <c r="C11" s="260"/>
      <c r="D11" s="272"/>
      <c r="E11" s="260"/>
    </row>
    <row r="12" spans="1:5" ht="15">
      <c r="A12" s="290" t="s">
        <v>106</v>
      </c>
      <c r="B12" s="272"/>
      <c r="C12" s="260"/>
      <c r="D12" s="272"/>
      <c r="E12" s="260"/>
    </row>
    <row r="13" spans="1:5" ht="30">
      <c r="A13" s="321" t="s">
        <v>271</v>
      </c>
      <c r="B13" s="404">
        <v>4210000</v>
      </c>
      <c r="C13" s="322">
        <f>+B13*1</f>
        <v>4210000</v>
      </c>
      <c r="D13" s="404">
        <v>4210000</v>
      </c>
      <c r="E13" s="322">
        <f>+D13*1</f>
        <v>4210000</v>
      </c>
    </row>
    <row r="14" spans="1:5" ht="15">
      <c r="A14" s="321"/>
      <c r="B14" s="272"/>
      <c r="C14" s="260"/>
      <c r="D14" s="272"/>
      <c r="E14" s="260"/>
    </row>
    <row r="15" spans="1:5" ht="15">
      <c r="A15" s="290" t="s">
        <v>67</v>
      </c>
      <c r="B15" s="272"/>
      <c r="C15" s="260"/>
      <c r="D15" s="272"/>
      <c r="E15" s="260"/>
    </row>
    <row r="16" spans="1:5" ht="30">
      <c r="A16" s="321" t="s">
        <v>272</v>
      </c>
      <c r="B16" s="404">
        <f>+B13</f>
        <v>4210000</v>
      </c>
      <c r="C16" s="322">
        <f>+C13</f>
        <v>4210000</v>
      </c>
      <c r="D16" s="404">
        <f>+D13</f>
        <v>4210000</v>
      </c>
      <c r="E16" s="322">
        <f>+E13</f>
        <v>4210000</v>
      </c>
    </row>
    <row r="17" spans="1:5" ht="15">
      <c r="A17" s="323"/>
      <c r="B17" s="290"/>
      <c r="C17" s="307"/>
      <c r="D17" s="272"/>
      <c r="E17" s="260"/>
    </row>
    <row r="18" spans="1:5" ht="15" customHeight="1">
      <c r="A18" s="294" t="s">
        <v>65</v>
      </c>
      <c r="B18" s="294"/>
      <c r="C18" s="324">
        <f>+C16</f>
        <v>4210000</v>
      </c>
      <c r="D18" s="294"/>
      <c r="E18" s="324">
        <f>+E16</f>
        <v>4210000</v>
      </c>
    </row>
    <row r="19" spans="1:5" ht="15">
      <c r="A19" s="315"/>
      <c r="B19" s="315"/>
      <c r="C19" s="315"/>
      <c r="D19" s="315"/>
      <c r="E19" s="315"/>
    </row>
    <row r="20" spans="1:5" ht="15">
      <c r="A20" s="285" t="s">
        <v>177</v>
      </c>
      <c r="B20" s="285"/>
      <c r="C20" s="285"/>
      <c r="D20" s="315"/>
      <c r="E20" s="315"/>
    </row>
    <row r="21" spans="1:5" ht="15">
      <c r="A21" s="315"/>
      <c r="B21" s="285"/>
      <c r="C21" s="285"/>
      <c r="D21" s="315"/>
      <c r="E21" s="315"/>
    </row>
    <row r="22" spans="1:5" ht="18" customHeight="1">
      <c r="A22" s="524"/>
      <c r="B22" s="522" t="s">
        <v>396</v>
      </c>
      <c r="C22" s="523"/>
      <c r="D22" s="522" t="s">
        <v>365</v>
      </c>
      <c r="E22" s="523"/>
    </row>
    <row r="23" spans="1:5" ht="28.5">
      <c r="A23" s="525"/>
      <c r="B23" s="325" t="s">
        <v>75</v>
      </c>
      <c r="C23" s="286" t="s">
        <v>69</v>
      </c>
      <c r="D23" s="257" t="s">
        <v>75</v>
      </c>
      <c r="E23" s="318" t="s">
        <v>69</v>
      </c>
    </row>
    <row r="24" spans="1:5" ht="15">
      <c r="A24" s="326" t="s">
        <v>182</v>
      </c>
      <c r="B24" s="327">
        <f>+D26</f>
        <v>4210000</v>
      </c>
      <c r="C24" s="327">
        <f>+E26</f>
        <v>4210000</v>
      </c>
      <c r="D24" s="327">
        <v>4210000</v>
      </c>
      <c r="E24" s="328">
        <v>4210000</v>
      </c>
    </row>
    <row r="25" spans="1:5" ht="15">
      <c r="A25" s="326" t="s">
        <v>207</v>
      </c>
      <c r="B25" s="327"/>
      <c r="C25" s="327">
        <f>+B25*1</f>
        <v>0</v>
      </c>
      <c r="D25" s="327"/>
      <c r="E25" s="328">
        <v>0</v>
      </c>
    </row>
    <row r="26" spans="1:5" ht="15">
      <c r="A26" s="326" t="s">
        <v>208</v>
      </c>
      <c r="B26" s="327">
        <f>+B24+B25</f>
        <v>4210000</v>
      </c>
      <c r="C26" s="327">
        <f>+C24+C25</f>
        <v>4210000</v>
      </c>
      <c r="D26" s="327">
        <v>4210000</v>
      </c>
      <c r="E26" s="328">
        <v>4210000</v>
      </c>
    </row>
    <row r="27" spans="1:5" ht="15">
      <c r="A27" s="329"/>
      <c r="B27" s="330"/>
      <c r="C27" s="330"/>
      <c r="D27" s="331"/>
      <c r="E27" s="332"/>
    </row>
    <row r="28" spans="1:5" ht="15">
      <c r="A28" s="315"/>
      <c r="B28" s="285"/>
      <c r="C28" s="285"/>
      <c r="D28" s="315"/>
      <c r="E28" s="315"/>
    </row>
    <row r="29" spans="1:5" ht="15">
      <c r="A29" s="285" t="s">
        <v>179</v>
      </c>
      <c r="B29" s="285"/>
      <c r="C29" s="285"/>
      <c r="D29" s="315"/>
      <c r="E29" s="315"/>
    </row>
    <row r="30" spans="1:5" ht="16.5" customHeight="1">
      <c r="A30" s="520" t="s">
        <v>180</v>
      </c>
      <c r="B30" s="522" t="s">
        <v>396</v>
      </c>
      <c r="C30" s="523"/>
      <c r="D30" s="522" t="s">
        <v>365</v>
      </c>
      <c r="E30" s="523"/>
    </row>
    <row r="31" spans="1:5" ht="16.5" customHeight="1">
      <c r="A31" s="521"/>
      <c r="B31" s="333" t="s">
        <v>181</v>
      </c>
      <c r="C31" s="333" t="s">
        <v>92</v>
      </c>
      <c r="D31" s="333" t="s">
        <v>181</v>
      </c>
      <c r="E31" s="334" t="s">
        <v>92</v>
      </c>
    </row>
    <row r="32" spans="1:5" ht="15">
      <c r="A32" s="319" t="s">
        <v>190</v>
      </c>
      <c r="B32" s="335">
        <v>100</v>
      </c>
      <c r="C32" s="319">
        <f>+C26</f>
        <v>4210000</v>
      </c>
      <c r="D32" s="335">
        <v>100</v>
      </c>
      <c r="E32" s="320">
        <f>+E26</f>
        <v>4210000</v>
      </c>
    </row>
    <row r="33" spans="1:5" ht="15">
      <c r="A33" s="336"/>
      <c r="B33" s="336"/>
      <c r="C33" s="336"/>
      <c r="D33" s="336"/>
      <c r="E33" s="337"/>
    </row>
    <row r="34" spans="1:5" ht="15">
      <c r="A34" s="313"/>
      <c r="B34" s="313"/>
      <c r="C34" s="313"/>
      <c r="D34" s="313"/>
      <c r="E34" s="313"/>
    </row>
    <row r="35" spans="1:5" ht="15">
      <c r="A35" s="313"/>
      <c r="B35" s="313"/>
      <c r="C35" s="313"/>
      <c r="D35" s="313"/>
      <c r="E35" s="313"/>
    </row>
    <row r="36" spans="1:5" ht="15">
      <c r="A36" s="313"/>
      <c r="B36" s="313"/>
      <c r="C36" s="313"/>
      <c r="D36" s="313"/>
      <c r="E36" s="313"/>
    </row>
    <row r="37" spans="1:5" ht="15">
      <c r="A37" s="313"/>
      <c r="B37" s="313"/>
      <c r="C37" s="313"/>
      <c r="D37" s="313"/>
      <c r="E37" s="313"/>
    </row>
    <row r="38" spans="1:5" ht="15">
      <c r="A38" s="313"/>
      <c r="B38" s="313"/>
      <c r="C38" s="313"/>
      <c r="D38" s="313"/>
      <c r="E38" s="313"/>
    </row>
    <row r="39" spans="1:5" ht="15">
      <c r="A39" s="313"/>
      <c r="B39" s="313"/>
      <c r="C39" s="313"/>
      <c r="D39" s="313"/>
      <c r="E39" s="313"/>
    </row>
    <row r="40" spans="1:5" ht="15">
      <c r="A40" s="313"/>
      <c r="B40" s="313"/>
      <c r="C40" s="313"/>
      <c r="D40" s="313"/>
      <c r="E40" s="313"/>
    </row>
    <row r="41" spans="1:5" ht="15">
      <c r="A41" s="313"/>
      <c r="B41" s="313"/>
      <c r="C41" s="313"/>
      <c r="D41" s="313"/>
      <c r="E41" s="313"/>
    </row>
  </sheetData>
  <mergeCells count="8">
    <mergeCell ref="A30:A31"/>
    <mergeCell ref="B30:C30"/>
    <mergeCell ref="D30:E30"/>
    <mergeCell ref="B6:C6"/>
    <mergeCell ref="D6:E6"/>
    <mergeCell ref="A22:A23"/>
    <mergeCell ref="B22:C22"/>
    <mergeCell ref="D22:E22"/>
  </mergeCell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opLeftCell="C65" workbookViewId="0">
      <selection activeCell="G94" sqref="G94"/>
    </sheetView>
  </sheetViews>
  <sheetFormatPr defaultRowHeight="12.75"/>
  <cols>
    <col min="1" max="1" width="27.5703125" style="6" customWidth="1"/>
    <col min="2" max="2" width="15.85546875" style="6" customWidth="1"/>
    <col min="3" max="3" width="15.42578125" style="6" customWidth="1"/>
    <col min="4" max="4" width="14.28515625" style="6" customWidth="1"/>
    <col min="5" max="5" width="15.5703125" style="91" customWidth="1"/>
    <col min="6" max="7" width="15.28515625" style="6" customWidth="1"/>
    <col min="8" max="8" width="16.42578125" style="6" customWidth="1"/>
    <col min="9" max="9" width="15.85546875" style="6" customWidth="1"/>
    <col min="10" max="10" width="15.42578125" style="6" customWidth="1"/>
    <col min="11" max="11" width="16" style="6" customWidth="1"/>
    <col min="12" max="12" width="13.5703125" style="6" customWidth="1"/>
    <col min="13" max="13" width="14.140625" style="6" customWidth="1"/>
    <col min="14" max="16384" width="9.140625" style="6"/>
  </cols>
  <sheetData>
    <row r="1" spans="1:12">
      <c r="A1" s="98" t="str">
        <f>+'NOTES ALL'!A1</f>
        <v>Edesk Services Limited</v>
      </c>
      <c r="B1" s="99"/>
      <c r="C1" s="99"/>
      <c r="D1" s="99"/>
      <c r="E1" s="100"/>
      <c r="F1" s="101"/>
      <c r="G1" s="99"/>
      <c r="H1" s="99"/>
      <c r="I1" s="99"/>
      <c r="J1" s="99"/>
      <c r="K1" s="99"/>
      <c r="L1" s="99"/>
    </row>
    <row r="2" spans="1:12">
      <c r="A2" s="102" t="str">
        <f>+'NOTES ALL'!A2</f>
        <v>NOTES TO FINANCIAL STATEMENTS AS AT 31ST MARCH, 2019</v>
      </c>
      <c r="B2" s="99"/>
      <c r="C2" s="99"/>
      <c r="D2" s="99"/>
      <c r="E2" s="100"/>
      <c r="F2" s="99"/>
      <c r="G2" s="99"/>
      <c r="H2" s="99"/>
      <c r="I2" s="99"/>
      <c r="J2" s="99"/>
      <c r="K2" s="99"/>
      <c r="L2" s="99"/>
    </row>
    <row r="3" spans="1:12">
      <c r="A3" s="99"/>
      <c r="B3" s="99"/>
      <c r="C3" s="99"/>
      <c r="D3" s="99"/>
      <c r="E3" s="100"/>
      <c r="F3" s="99"/>
      <c r="G3" s="99"/>
      <c r="H3" s="99"/>
      <c r="I3" s="99"/>
      <c r="J3" s="99"/>
      <c r="K3" s="99"/>
      <c r="L3" s="99"/>
    </row>
    <row r="4" spans="1:12">
      <c r="A4" s="98" t="s">
        <v>222</v>
      </c>
      <c r="B4" s="99"/>
      <c r="C4" s="99"/>
      <c r="D4" s="99"/>
      <c r="E4" s="100"/>
      <c r="F4" s="99"/>
      <c r="G4" s="99"/>
      <c r="H4" s="99"/>
      <c r="I4" s="99"/>
      <c r="J4" s="99"/>
      <c r="K4" s="99"/>
      <c r="L4" s="99"/>
    </row>
    <row r="5" spans="1:12">
      <c r="A5" s="99"/>
      <c r="B5" s="99"/>
      <c r="C5" s="99"/>
      <c r="D5" s="99"/>
      <c r="E5" s="100"/>
      <c r="F5" s="99"/>
      <c r="G5" s="99"/>
      <c r="H5" s="99"/>
      <c r="I5" s="99"/>
      <c r="J5" s="99"/>
      <c r="K5" s="99"/>
      <c r="L5" s="99"/>
    </row>
    <row r="6" spans="1:12">
      <c r="A6" s="99"/>
      <c r="B6" s="99"/>
      <c r="C6" s="99"/>
      <c r="D6" s="99"/>
      <c r="E6" s="100"/>
      <c r="F6" s="99"/>
      <c r="G6" s="99"/>
      <c r="H6" s="99"/>
      <c r="I6" s="99"/>
      <c r="J6" s="99"/>
      <c r="K6" s="99"/>
      <c r="L6" s="99"/>
    </row>
    <row r="7" spans="1:12">
      <c r="A7" s="526" t="s">
        <v>39</v>
      </c>
      <c r="B7" s="528" t="s">
        <v>68</v>
      </c>
      <c r="C7" s="528"/>
      <c r="D7" s="528"/>
      <c r="E7" s="529"/>
      <c r="F7" s="530" t="s">
        <v>90</v>
      </c>
      <c r="G7" s="528"/>
      <c r="H7" s="528"/>
      <c r="I7" s="529"/>
      <c r="J7" s="530" t="s">
        <v>91</v>
      </c>
      <c r="K7" s="529"/>
      <c r="L7" s="99"/>
    </row>
    <row r="8" spans="1:12" ht="51">
      <c r="A8" s="527"/>
      <c r="B8" s="103" t="s">
        <v>251</v>
      </c>
      <c r="C8" s="104" t="s">
        <v>98</v>
      </c>
      <c r="D8" s="105" t="s">
        <v>101</v>
      </c>
      <c r="E8" s="103" t="s">
        <v>250</v>
      </c>
      <c r="F8" s="103" t="s">
        <v>251</v>
      </c>
      <c r="G8" s="103" t="s">
        <v>99</v>
      </c>
      <c r="H8" s="104" t="s">
        <v>100</v>
      </c>
      <c r="I8" s="103" t="s">
        <v>250</v>
      </c>
      <c r="J8" s="103" t="s">
        <v>250</v>
      </c>
      <c r="K8" s="103" t="s">
        <v>86</v>
      </c>
      <c r="L8" s="99"/>
    </row>
    <row r="9" spans="1:12">
      <c r="A9" s="106"/>
      <c r="B9" s="107"/>
      <c r="C9" s="99"/>
      <c r="D9" s="107"/>
      <c r="E9" s="100"/>
      <c r="F9" s="107"/>
      <c r="G9" s="99"/>
      <c r="H9" s="107"/>
      <c r="I9" s="99"/>
      <c r="J9" s="107"/>
      <c r="K9" s="108"/>
      <c r="L9" s="99"/>
    </row>
    <row r="10" spans="1:12">
      <c r="A10" s="109" t="s">
        <v>221</v>
      </c>
      <c r="B10" s="110"/>
      <c r="C10" s="99"/>
      <c r="D10" s="110"/>
      <c r="E10" s="100"/>
      <c r="F10" s="110"/>
      <c r="G10" s="99"/>
      <c r="H10" s="110"/>
      <c r="I10" s="99"/>
      <c r="J10" s="110"/>
      <c r="K10" s="108"/>
      <c r="L10" s="99"/>
    </row>
    <row r="11" spans="1:12">
      <c r="A11" s="109"/>
      <c r="B11" s="110"/>
      <c r="C11" s="99"/>
      <c r="D11" s="110"/>
      <c r="E11" s="100"/>
      <c r="F11" s="110"/>
      <c r="G11" s="99"/>
      <c r="H11" s="110"/>
      <c r="I11" s="99"/>
      <c r="J11" s="110"/>
      <c r="K11" s="108"/>
      <c r="L11" s="99"/>
    </row>
    <row r="12" spans="1:12">
      <c r="A12" s="111" t="s">
        <v>229</v>
      </c>
      <c r="B12" s="110">
        <f>47407262</f>
        <v>47407262</v>
      </c>
      <c r="C12" s="99">
        <v>0</v>
      </c>
      <c r="D12" s="110">
        <v>0</v>
      </c>
      <c r="E12" s="100">
        <f>+B12+C12-D12</f>
        <v>47407262</v>
      </c>
      <c r="F12" s="110">
        <v>5062810</v>
      </c>
      <c r="G12" s="112">
        <f>+K12*40%</f>
        <v>16937780.800000001</v>
      </c>
      <c r="H12" s="110">
        <v>0</v>
      </c>
      <c r="I12" s="99">
        <f>+F12+G12+H12</f>
        <v>22000590.800000001</v>
      </c>
      <c r="J12" s="110">
        <f>+E12-I12</f>
        <v>25406671.199999999</v>
      </c>
      <c r="K12" s="108">
        <f>+B12-F12</f>
        <v>42344452</v>
      </c>
      <c r="L12" s="99"/>
    </row>
    <row r="13" spans="1:12">
      <c r="A13" s="111" t="s">
        <v>164</v>
      </c>
      <c r="B13" s="110">
        <v>550602</v>
      </c>
      <c r="C13" s="99">
        <v>0</v>
      </c>
      <c r="D13" s="110">
        <v>0</v>
      </c>
      <c r="E13" s="100">
        <f>+B13+C13-D13</f>
        <v>550602</v>
      </c>
      <c r="F13" s="110">
        <v>0</v>
      </c>
      <c r="G13" s="110">
        <v>0</v>
      </c>
      <c r="H13" s="110">
        <v>0</v>
      </c>
      <c r="I13" s="99">
        <f>+F13+G13+H13</f>
        <v>0</v>
      </c>
      <c r="J13" s="110">
        <f>+E13-I13</f>
        <v>550602</v>
      </c>
      <c r="K13" s="108">
        <f>+B13-F13</f>
        <v>550602</v>
      </c>
      <c r="L13" s="99"/>
    </row>
    <row r="14" spans="1:12">
      <c r="A14" s="111"/>
      <c r="B14" s="110"/>
      <c r="C14" s="99"/>
      <c r="D14" s="110"/>
      <c r="E14" s="100"/>
      <c r="F14" s="110"/>
      <c r="G14" s="99"/>
      <c r="H14" s="110"/>
      <c r="I14" s="99"/>
      <c r="J14" s="110"/>
      <c r="K14" s="108"/>
      <c r="L14" s="99"/>
    </row>
    <row r="15" spans="1:12">
      <c r="A15" s="109" t="s">
        <v>228</v>
      </c>
      <c r="B15" s="110"/>
      <c r="C15" s="99"/>
      <c r="D15" s="110"/>
      <c r="E15" s="100"/>
      <c r="F15" s="110"/>
      <c r="G15" s="112"/>
      <c r="H15" s="110"/>
      <c r="I15" s="99"/>
      <c r="J15" s="110"/>
      <c r="K15" s="108"/>
      <c r="L15" s="99"/>
    </row>
    <row r="16" spans="1:12">
      <c r="A16" s="109"/>
      <c r="B16" s="110"/>
      <c r="C16" s="99"/>
      <c r="D16" s="110"/>
      <c r="E16" s="100"/>
      <c r="F16" s="110"/>
      <c r="G16" s="112"/>
      <c r="H16" s="110"/>
      <c r="I16" s="99"/>
      <c r="J16" s="110"/>
      <c r="K16" s="108"/>
      <c r="L16" s="99"/>
    </row>
    <row r="17" spans="1:14">
      <c r="A17" s="113" t="s">
        <v>120</v>
      </c>
      <c r="B17" s="110">
        <v>180523</v>
      </c>
      <c r="C17" s="99">
        <v>0</v>
      </c>
      <c r="D17" s="110">
        <v>0</v>
      </c>
      <c r="E17" s="100">
        <f>+B17+C17-D17</f>
        <v>180523</v>
      </c>
      <c r="F17" s="110">
        <v>36203</v>
      </c>
      <c r="G17" s="112">
        <f>+K17*40%</f>
        <v>57728</v>
      </c>
      <c r="H17" s="110">
        <v>0</v>
      </c>
      <c r="I17" s="99">
        <f>+F17+G17+H17</f>
        <v>93931</v>
      </c>
      <c r="J17" s="110">
        <f>+E17-I17</f>
        <v>86592</v>
      </c>
      <c r="K17" s="108">
        <f>+B17-F17</f>
        <v>144320</v>
      </c>
      <c r="L17" s="99"/>
    </row>
    <row r="18" spans="1:14">
      <c r="A18" s="113"/>
      <c r="B18" s="110"/>
      <c r="C18" s="99"/>
      <c r="D18" s="110"/>
      <c r="E18" s="100"/>
      <c r="F18" s="110"/>
      <c r="G18" s="112"/>
      <c r="H18" s="110"/>
      <c r="I18" s="99"/>
      <c r="J18" s="110"/>
      <c r="K18" s="108"/>
      <c r="L18" s="99"/>
    </row>
    <row r="19" spans="1:14">
      <c r="A19" s="113" t="s">
        <v>196</v>
      </c>
      <c r="B19" s="110">
        <v>45900000</v>
      </c>
      <c r="C19" s="99">
        <v>0</v>
      </c>
      <c r="D19" s="110">
        <v>0</v>
      </c>
      <c r="E19" s="100">
        <f>+B19+C19-D19</f>
        <v>45900000</v>
      </c>
      <c r="F19" s="110">
        <v>0</v>
      </c>
      <c r="G19" s="112">
        <v>0</v>
      </c>
      <c r="H19" s="110">
        <v>0</v>
      </c>
      <c r="I19" s="99">
        <f>+F19+G19+H19</f>
        <v>0</v>
      </c>
      <c r="J19" s="110">
        <f>+E19-I19</f>
        <v>45900000</v>
      </c>
      <c r="K19" s="108">
        <v>0</v>
      </c>
      <c r="L19" s="99"/>
    </row>
    <row r="20" spans="1:14">
      <c r="A20" s="113"/>
      <c r="B20" s="110"/>
      <c r="C20" s="99"/>
      <c r="D20" s="110"/>
      <c r="E20" s="100"/>
      <c r="F20" s="110"/>
      <c r="G20" s="112"/>
      <c r="H20" s="110"/>
      <c r="I20" s="99"/>
      <c r="J20" s="110"/>
      <c r="K20" s="108"/>
      <c r="L20" s="99"/>
    </row>
    <row r="21" spans="1:14">
      <c r="A21" s="106"/>
      <c r="B21" s="110"/>
      <c r="C21" s="99"/>
      <c r="D21" s="110"/>
      <c r="E21" s="100"/>
      <c r="F21" s="110"/>
      <c r="G21" s="99"/>
      <c r="H21" s="110"/>
      <c r="I21" s="99"/>
      <c r="J21" s="110"/>
      <c r="K21" s="108"/>
      <c r="L21" s="99"/>
    </row>
    <row r="22" spans="1:14">
      <c r="A22" s="114" t="s">
        <v>65</v>
      </c>
      <c r="B22" s="115">
        <f t="shared" ref="B22:K22" si="0">SUM(B12:B21)</f>
        <v>94038387</v>
      </c>
      <c r="C22" s="116">
        <f t="shared" si="0"/>
        <v>0</v>
      </c>
      <c r="D22" s="115">
        <f t="shared" si="0"/>
        <v>0</v>
      </c>
      <c r="E22" s="117">
        <f t="shared" si="0"/>
        <v>94038387</v>
      </c>
      <c r="F22" s="115">
        <f t="shared" si="0"/>
        <v>5099013</v>
      </c>
      <c r="G22" s="116">
        <f t="shared" si="0"/>
        <v>16995508.800000001</v>
      </c>
      <c r="H22" s="115">
        <f t="shared" si="0"/>
        <v>0</v>
      </c>
      <c r="I22" s="116">
        <f t="shared" si="0"/>
        <v>22094521.800000001</v>
      </c>
      <c r="J22" s="115">
        <f t="shared" si="0"/>
        <v>71943865.200000003</v>
      </c>
      <c r="K22" s="118">
        <f t="shared" si="0"/>
        <v>43039374</v>
      </c>
      <c r="L22" s="99"/>
    </row>
    <row r="23" spans="1:14">
      <c r="A23" s="99"/>
      <c r="B23" s="99"/>
      <c r="C23" s="99"/>
      <c r="D23" s="99"/>
      <c r="E23" s="100"/>
      <c r="F23" s="99"/>
      <c r="G23" s="99"/>
      <c r="H23" s="99"/>
      <c r="I23" s="99"/>
      <c r="J23" s="99"/>
      <c r="K23" s="99"/>
      <c r="L23" s="99"/>
    </row>
    <row r="24" spans="1:14">
      <c r="A24" s="98"/>
      <c r="B24" s="99"/>
      <c r="C24" s="99"/>
      <c r="D24" s="99"/>
      <c r="E24" s="100"/>
      <c r="F24" s="99"/>
      <c r="G24" s="99"/>
      <c r="H24" s="99"/>
      <c r="I24" s="99"/>
      <c r="J24" s="99"/>
      <c r="K24" s="99"/>
      <c r="L24" s="99"/>
    </row>
    <row r="25" spans="1:14">
      <c r="A25" s="99"/>
      <c r="B25" s="99"/>
      <c r="C25" s="99"/>
      <c r="D25" s="99"/>
      <c r="E25" s="100"/>
      <c r="F25" s="99"/>
      <c r="G25" s="99"/>
      <c r="H25" s="99"/>
      <c r="I25" s="99"/>
      <c r="J25" s="99"/>
      <c r="K25" s="99"/>
      <c r="L25" s="99"/>
    </row>
    <row r="26" spans="1:14">
      <c r="A26" s="98" t="str">
        <f>+'NOTES ALL'!A50</f>
        <v/>
      </c>
      <c r="B26" s="99"/>
      <c r="C26" s="99"/>
      <c r="D26" s="99" t="s">
        <v>254</v>
      </c>
      <c r="E26" s="100"/>
      <c r="F26" s="101"/>
      <c r="G26" s="99"/>
      <c r="H26" s="99"/>
      <c r="I26" s="99"/>
      <c r="J26" s="99"/>
      <c r="K26" s="99"/>
      <c r="L26" s="99"/>
      <c r="M26" s="99"/>
      <c r="N26" s="99"/>
    </row>
    <row r="27" spans="1:14">
      <c r="A27" s="102"/>
      <c r="B27" s="99"/>
      <c r="C27" s="99"/>
      <c r="D27" s="99"/>
      <c r="E27" s="100"/>
      <c r="F27" s="99"/>
      <c r="G27" s="99"/>
      <c r="H27" s="99"/>
      <c r="I27" s="99"/>
      <c r="J27" s="99"/>
      <c r="K27" s="99"/>
      <c r="L27" s="99"/>
      <c r="M27" s="99"/>
      <c r="N27" s="99"/>
    </row>
    <row r="28" spans="1:14">
      <c r="A28" s="99"/>
      <c r="B28" s="99"/>
      <c r="C28" s="99"/>
      <c r="D28" s="99"/>
      <c r="E28" s="100"/>
      <c r="F28" s="99"/>
      <c r="G28" s="99"/>
      <c r="H28" s="99"/>
      <c r="I28" s="99"/>
      <c r="J28" s="99"/>
      <c r="K28" s="99"/>
      <c r="L28" s="99"/>
      <c r="M28" s="99"/>
      <c r="N28" s="99"/>
    </row>
    <row r="29" spans="1:14">
      <c r="A29" s="98" t="s">
        <v>276</v>
      </c>
      <c r="B29" s="99"/>
      <c r="C29" s="99"/>
      <c r="D29" s="99"/>
      <c r="E29" s="100"/>
      <c r="F29" s="99"/>
      <c r="G29" s="99"/>
      <c r="H29" s="99"/>
      <c r="I29" s="99"/>
      <c r="J29" s="99"/>
      <c r="K29" s="99"/>
      <c r="L29" s="99"/>
      <c r="M29" s="99"/>
      <c r="N29" s="99"/>
    </row>
    <row r="30" spans="1:14">
      <c r="A30" s="99"/>
      <c r="B30" s="99"/>
      <c r="C30" s="99"/>
      <c r="D30" s="99"/>
      <c r="E30" s="100"/>
      <c r="F30" s="99"/>
      <c r="G30" s="99"/>
      <c r="H30" s="99"/>
      <c r="I30" s="99"/>
      <c r="J30" s="99"/>
      <c r="K30" s="99"/>
      <c r="L30" s="99"/>
      <c r="M30" s="99"/>
      <c r="N30" s="99"/>
    </row>
    <row r="31" spans="1:14">
      <c r="A31" s="99"/>
      <c r="B31" s="99"/>
      <c r="C31" s="99"/>
      <c r="D31" s="99"/>
      <c r="E31" s="100"/>
      <c r="F31" s="99"/>
      <c r="G31" s="99"/>
      <c r="H31" s="99"/>
      <c r="I31" s="99"/>
      <c r="J31" s="99"/>
      <c r="K31" s="99"/>
      <c r="L31" s="99"/>
      <c r="M31" s="99"/>
      <c r="N31" s="99"/>
    </row>
    <row r="32" spans="1:14">
      <c r="A32" s="526" t="s">
        <v>39</v>
      </c>
      <c r="B32" s="528" t="s">
        <v>68</v>
      </c>
      <c r="C32" s="528"/>
      <c r="D32" s="528"/>
      <c r="E32" s="529"/>
      <c r="F32" s="530" t="s">
        <v>90</v>
      </c>
      <c r="G32" s="528"/>
      <c r="H32" s="528"/>
      <c r="I32" s="529"/>
      <c r="J32" s="530" t="s">
        <v>91</v>
      </c>
      <c r="K32" s="529"/>
      <c r="L32" s="99"/>
      <c r="M32" s="99"/>
      <c r="N32" s="99"/>
    </row>
    <row r="33" spans="1:14" ht="51">
      <c r="A33" s="527"/>
      <c r="B33" s="103" t="s">
        <v>251</v>
      </c>
      <c r="C33" s="104" t="s">
        <v>98</v>
      </c>
      <c r="D33" s="105" t="s">
        <v>101</v>
      </c>
      <c r="E33" s="103" t="s">
        <v>250</v>
      </c>
      <c r="F33" s="103" t="s">
        <v>251</v>
      </c>
      <c r="G33" s="103" t="s">
        <v>99</v>
      </c>
      <c r="H33" s="104" t="s">
        <v>100</v>
      </c>
      <c r="I33" s="103" t="s">
        <v>250</v>
      </c>
      <c r="J33" s="103" t="s">
        <v>250</v>
      </c>
      <c r="K33" s="103" t="s">
        <v>86</v>
      </c>
      <c r="L33" s="99"/>
      <c r="M33" s="99"/>
      <c r="N33" s="99"/>
    </row>
    <row r="34" spans="1:14">
      <c r="A34" s="106"/>
      <c r="B34" s="107"/>
      <c r="C34" s="99"/>
      <c r="D34" s="107"/>
      <c r="E34" s="100"/>
      <c r="F34" s="107"/>
      <c r="G34" s="99"/>
      <c r="H34" s="107"/>
      <c r="I34" s="99"/>
      <c r="J34" s="107"/>
      <c r="K34" s="108"/>
      <c r="L34" s="99"/>
      <c r="M34" s="99"/>
      <c r="N34" s="99"/>
    </row>
    <row r="35" spans="1:14">
      <c r="A35" s="109" t="s">
        <v>221</v>
      </c>
      <c r="B35" s="110"/>
      <c r="C35" s="99"/>
      <c r="D35" s="110"/>
      <c r="E35" s="100"/>
      <c r="F35" s="110"/>
      <c r="G35" s="99"/>
      <c r="H35" s="110"/>
      <c r="I35" s="99"/>
      <c r="J35" s="110"/>
      <c r="K35" s="108"/>
      <c r="L35" s="99"/>
      <c r="M35" s="99"/>
      <c r="N35" s="99"/>
    </row>
    <row r="36" spans="1:14">
      <c r="A36" s="109"/>
      <c r="B36" s="110"/>
      <c r="C36" s="99"/>
      <c r="D36" s="110"/>
      <c r="E36" s="100"/>
      <c r="F36" s="110"/>
      <c r="G36" s="99"/>
      <c r="H36" s="110"/>
      <c r="I36" s="99"/>
      <c r="J36" s="110"/>
      <c r="K36" s="108"/>
      <c r="L36" s="99"/>
      <c r="M36" s="99"/>
      <c r="N36" s="99"/>
    </row>
    <row r="37" spans="1:14">
      <c r="A37" s="111" t="s">
        <v>229</v>
      </c>
      <c r="B37" s="110">
        <f>47407262</f>
        <v>47407262</v>
      </c>
      <c r="C37" s="99">
        <v>0</v>
      </c>
      <c r="D37" s="110">
        <v>0</v>
      </c>
      <c r="E37" s="100">
        <f>+B37+C37-D37</f>
        <v>47407262</v>
      </c>
      <c r="F37" s="110">
        <v>5062810</v>
      </c>
      <c r="G37" s="112">
        <f>(+E37*16.21%)/365*122</f>
        <v>2568590.3966147951</v>
      </c>
      <c r="H37" s="110">
        <v>0</v>
      </c>
      <c r="I37" s="99">
        <f>+F37+G37+H37</f>
        <v>7631400.3966147956</v>
      </c>
      <c r="J37" s="110">
        <f>+E37-I37</f>
        <v>39775861.603385203</v>
      </c>
      <c r="K37" s="108">
        <f>+B37-F37</f>
        <v>42344452</v>
      </c>
      <c r="L37" s="99"/>
      <c r="M37" s="99"/>
      <c r="N37" s="99"/>
    </row>
    <row r="38" spans="1:14">
      <c r="A38" s="111" t="s">
        <v>164</v>
      </c>
      <c r="B38" s="110">
        <v>550602</v>
      </c>
      <c r="C38" s="99">
        <v>0</v>
      </c>
      <c r="D38" s="110">
        <v>0</v>
      </c>
      <c r="E38" s="100">
        <f>+B38+C38-D38</f>
        <v>550602</v>
      </c>
      <c r="F38" s="110">
        <v>0</v>
      </c>
      <c r="G38" s="110">
        <v>0</v>
      </c>
      <c r="H38" s="110">
        <v>0</v>
      </c>
      <c r="I38" s="99">
        <f>+F38+G38+H38</f>
        <v>0</v>
      </c>
      <c r="J38" s="110">
        <f>+E38-I38</f>
        <v>550602</v>
      </c>
      <c r="K38" s="108">
        <f>+B38-F38</f>
        <v>550602</v>
      </c>
      <c r="L38" s="99"/>
      <c r="M38" s="99"/>
      <c r="N38" s="99"/>
    </row>
    <row r="39" spans="1:14">
      <c r="A39" s="111"/>
      <c r="B39" s="110"/>
      <c r="C39" s="99"/>
      <c r="D39" s="110"/>
      <c r="E39" s="100"/>
      <c r="F39" s="110"/>
      <c r="G39" s="99"/>
      <c r="H39" s="110"/>
      <c r="I39" s="99"/>
      <c r="J39" s="110"/>
      <c r="K39" s="108"/>
      <c r="L39" s="99"/>
      <c r="M39" s="99"/>
      <c r="N39" s="99"/>
    </row>
    <row r="40" spans="1:14">
      <c r="A40" s="109" t="s">
        <v>228</v>
      </c>
      <c r="B40" s="110"/>
      <c r="C40" s="99"/>
      <c r="D40" s="110"/>
      <c r="E40" s="100"/>
      <c r="F40" s="110"/>
      <c r="G40" s="112"/>
      <c r="H40" s="110"/>
      <c r="I40" s="99"/>
      <c r="J40" s="110"/>
      <c r="K40" s="108"/>
      <c r="L40" s="99"/>
      <c r="M40" s="99"/>
      <c r="N40" s="99"/>
    </row>
    <row r="41" spans="1:14">
      <c r="A41" s="109"/>
      <c r="B41" s="110"/>
      <c r="C41" s="99"/>
      <c r="D41" s="110"/>
      <c r="E41" s="100"/>
      <c r="F41" s="110"/>
      <c r="G41" s="112"/>
      <c r="H41" s="110"/>
      <c r="I41" s="99"/>
      <c r="J41" s="110"/>
      <c r="K41" s="108"/>
      <c r="L41" s="99"/>
      <c r="M41" s="99"/>
      <c r="N41" s="99"/>
    </row>
    <row r="42" spans="1:14">
      <c r="A42" s="113" t="s">
        <v>120</v>
      </c>
      <c r="B42" s="110">
        <v>180523</v>
      </c>
      <c r="C42" s="99">
        <v>0</v>
      </c>
      <c r="D42" s="110">
        <v>0</v>
      </c>
      <c r="E42" s="100">
        <f>+B42+C42-D42</f>
        <v>180523</v>
      </c>
      <c r="F42" s="110">
        <v>36203</v>
      </c>
      <c r="G42" s="112">
        <f>+E42*16.21%</f>
        <v>29262.778300000005</v>
      </c>
      <c r="H42" s="110">
        <v>0</v>
      </c>
      <c r="I42" s="99">
        <f>+F42+G42+H42</f>
        <v>65465.778300000005</v>
      </c>
      <c r="J42" s="110">
        <f>+E42-I42</f>
        <v>115057.22169999999</v>
      </c>
      <c r="K42" s="108">
        <f>+B42-F42</f>
        <v>144320</v>
      </c>
      <c r="L42" s="99"/>
      <c r="M42" s="99"/>
      <c r="N42" s="99"/>
    </row>
    <row r="43" spans="1:14">
      <c r="A43" s="113"/>
      <c r="B43" s="110"/>
      <c r="C43" s="99"/>
      <c r="D43" s="110"/>
      <c r="E43" s="100"/>
      <c r="F43" s="110"/>
      <c r="G43" s="112"/>
      <c r="H43" s="110"/>
      <c r="I43" s="99"/>
      <c r="J43" s="110"/>
      <c r="K43" s="108"/>
      <c r="L43" s="99"/>
      <c r="M43" s="99"/>
      <c r="N43" s="99"/>
    </row>
    <row r="44" spans="1:14">
      <c r="A44" s="113" t="s">
        <v>196</v>
      </c>
      <c r="B44" s="110">
        <v>45900000</v>
      </c>
      <c r="C44" s="99">
        <v>0</v>
      </c>
      <c r="D44" s="110">
        <v>0</v>
      </c>
      <c r="E44" s="100">
        <f>+B44+C44-D44</f>
        <v>45900000</v>
      </c>
      <c r="F44" s="110">
        <v>0</v>
      </c>
      <c r="G44" s="112">
        <v>0</v>
      </c>
      <c r="H44" s="110">
        <v>0</v>
      </c>
      <c r="I44" s="99">
        <f>+F44+G44+H44</f>
        <v>0</v>
      </c>
      <c r="J44" s="110">
        <f>+E44-I44</f>
        <v>45900000</v>
      </c>
      <c r="K44" s="108">
        <v>0</v>
      </c>
      <c r="L44" s="99"/>
      <c r="M44" s="99"/>
      <c r="N44" s="99"/>
    </row>
    <row r="45" spans="1:14">
      <c r="A45" s="113"/>
      <c r="B45" s="110"/>
      <c r="C45" s="99"/>
      <c r="D45" s="110"/>
      <c r="E45" s="100"/>
      <c r="F45" s="110"/>
      <c r="G45" s="112"/>
      <c r="H45" s="110"/>
      <c r="I45" s="99"/>
      <c r="J45" s="110"/>
      <c r="K45" s="108"/>
      <c r="L45" s="99"/>
      <c r="M45" s="99"/>
      <c r="N45" s="99"/>
    </row>
    <row r="46" spans="1:14">
      <c r="A46" s="106"/>
      <c r="B46" s="110"/>
      <c r="C46" s="99"/>
      <c r="D46" s="110"/>
      <c r="E46" s="100"/>
      <c r="F46" s="110"/>
      <c r="G46" s="99"/>
      <c r="H46" s="110"/>
      <c r="I46" s="99"/>
      <c r="J46" s="110"/>
      <c r="K46" s="108"/>
      <c r="L46" s="99"/>
      <c r="M46" s="99"/>
      <c r="N46" s="99"/>
    </row>
    <row r="47" spans="1:14">
      <c r="A47" s="114" t="s">
        <v>65</v>
      </c>
      <c r="B47" s="115">
        <f t="shared" ref="B47:K47" si="1">SUM(B37:B46)</f>
        <v>94038387</v>
      </c>
      <c r="C47" s="116">
        <f t="shared" si="1"/>
        <v>0</v>
      </c>
      <c r="D47" s="115">
        <f t="shared" si="1"/>
        <v>0</v>
      </c>
      <c r="E47" s="117">
        <f t="shared" si="1"/>
        <v>94038387</v>
      </c>
      <c r="F47" s="115">
        <f t="shared" si="1"/>
        <v>5099013</v>
      </c>
      <c r="G47" s="116">
        <f t="shared" si="1"/>
        <v>2597853.174914795</v>
      </c>
      <c r="H47" s="115">
        <f t="shared" si="1"/>
        <v>0</v>
      </c>
      <c r="I47" s="116">
        <f t="shared" si="1"/>
        <v>7696866.1749147959</v>
      </c>
      <c r="J47" s="115">
        <f t="shared" si="1"/>
        <v>86341520.825085193</v>
      </c>
      <c r="K47" s="118">
        <f t="shared" si="1"/>
        <v>43039374</v>
      </c>
      <c r="L47" s="99"/>
      <c r="M47" s="99"/>
      <c r="N47" s="99"/>
    </row>
    <row r="48" spans="1:14">
      <c r="A48" s="99"/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</row>
    <row r="49" spans="1:14">
      <c r="A49" s="99"/>
      <c r="B49" s="99"/>
      <c r="C49" s="99"/>
      <c r="D49" s="99"/>
      <c r="E49" s="100"/>
      <c r="F49" s="99"/>
      <c r="G49" s="99"/>
      <c r="H49" s="99"/>
      <c r="I49" s="99"/>
      <c r="J49" s="99"/>
      <c r="K49" s="99"/>
      <c r="L49" s="99"/>
      <c r="M49" s="99"/>
      <c r="N49" s="99"/>
    </row>
    <row r="50" spans="1:14">
      <c r="A50" s="99"/>
      <c r="B50" s="99"/>
      <c r="C50" s="99"/>
      <c r="D50" s="99"/>
      <c r="E50" s="100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102" t="str">
        <f>+'[1]NOTES ALL'!A51</f>
        <v>Note No. "7":- SHORT TERM PROVISION</v>
      </c>
      <c r="B51" s="99"/>
      <c r="C51" s="99"/>
      <c r="D51" s="99"/>
      <c r="E51" s="100"/>
      <c r="F51" s="99"/>
      <c r="G51" s="99"/>
      <c r="H51" s="99"/>
      <c r="I51" s="99"/>
      <c r="J51" s="99"/>
      <c r="K51" s="99"/>
      <c r="L51" s="99"/>
      <c r="M51" s="99"/>
      <c r="N51" s="99"/>
    </row>
    <row r="52" spans="1:14">
      <c r="A52" s="99"/>
      <c r="B52" s="99"/>
      <c r="C52" s="99" t="s">
        <v>254</v>
      </c>
      <c r="D52" s="99"/>
      <c r="E52" s="100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A53" s="98" t="s">
        <v>222</v>
      </c>
      <c r="B53" s="99"/>
      <c r="C53" s="99"/>
      <c r="D53" s="99"/>
      <c r="E53" s="100"/>
      <c r="F53" s="99"/>
      <c r="G53" s="99"/>
      <c r="H53" s="99"/>
      <c r="I53" s="99"/>
      <c r="J53" s="99"/>
      <c r="K53" s="99"/>
      <c r="L53" s="99"/>
      <c r="M53" s="99"/>
      <c r="N53" s="99"/>
    </row>
    <row r="54" spans="1:14">
      <c r="A54" s="99"/>
      <c r="B54" s="99"/>
      <c r="C54" s="99"/>
      <c r="D54" s="99"/>
      <c r="E54" s="100"/>
      <c r="F54" s="99"/>
      <c r="G54" s="99"/>
      <c r="H54" s="99"/>
      <c r="I54" s="99"/>
      <c r="J54" s="99"/>
      <c r="K54" s="99"/>
      <c r="L54" s="99"/>
      <c r="M54" s="99"/>
      <c r="N54" s="99"/>
    </row>
    <row r="55" spans="1:14">
      <c r="A55" s="99"/>
      <c r="B55" s="99"/>
      <c r="C55" s="99"/>
      <c r="D55" s="99"/>
      <c r="E55" s="100"/>
      <c r="F55" s="99"/>
      <c r="G55" s="99"/>
      <c r="H55" s="99"/>
      <c r="I55" s="99"/>
      <c r="J55" s="99"/>
      <c r="K55" s="99"/>
      <c r="L55" s="99"/>
      <c r="M55" s="99"/>
      <c r="N55" s="99"/>
    </row>
    <row r="56" spans="1:14">
      <c r="A56" s="526" t="s">
        <v>39</v>
      </c>
      <c r="B56" s="528" t="s">
        <v>68</v>
      </c>
      <c r="C56" s="528"/>
      <c r="D56" s="528"/>
      <c r="E56" s="529"/>
      <c r="F56" s="530" t="s">
        <v>90</v>
      </c>
      <c r="G56" s="528"/>
      <c r="H56" s="528"/>
      <c r="I56" s="529"/>
      <c r="J56" s="530" t="s">
        <v>91</v>
      </c>
      <c r="K56" s="529"/>
      <c r="L56" s="99"/>
      <c r="M56" s="99"/>
      <c r="N56" s="99"/>
    </row>
    <row r="57" spans="1:14" ht="51">
      <c r="A57" s="527"/>
      <c r="B57" s="103" t="s">
        <v>255</v>
      </c>
      <c r="C57" s="104" t="s">
        <v>98</v>
      </c>
      <c r="D57" s="105" t="s">
        <v>101</v>
      </c>
      <c r="E57" s="103" t="s">
        <v>86</v>
      </c>
      <c r="F57" s="103" t="s">
        <v>255</v>
      </c>
      <c r="G57" s="103" t="s">
        <v>99</v>
      </c>
      <c r="H57" s="104" t="s">
        <v>100</v>
      </c>
      <c r="I57" s="103" t="s">
        <v>86</v>
      </c>
      <c r="J57" s="103" t="s">
        <v>86</v>
      </c>
      <c r="K57" s="103" t="s">
        <v>87</v>
      </c>
      <c r="L57" s="99" t="s">
        <v>265</v>
      </c>
      <c r="M57" s="99" t="s">
        <v>211</v>
      </c>
      <c r="N57" s="99"/>
    </row>
    <row r="58" spans="1:14">
      <c r="A58" s="106"/>
      <c r="B58" s="107"/>
      <c r="C58" s="99"/>
      <c r="D58" s="107"/>
      <c r="E58" s="100"/>
      <c r="F58" s="107"/>
      <c r="G58" s="99"/>
      <c r="H58" s="107"/>
      <c r="I58" s="99"/>
      <c r="J58" s="107"/>
      <c r="K58" s="108"/>
      <c r="L58" s="99"/>
      <c r="M58" s="99"/>
      <c r="N58" s="99"/>
    </row>
    <row r="59" spans="1:14">
      <c r="A59" s="109" t="s">
        <v>221</v>
      </c>
      <c r="B59" s="110"/>
      <c r="C59" s="99"/>
      <c r="D59" s="110"/>
      <c r="E59" s="100"/>
      <c r="F59" s="110"/>
      <c r="G59" s="99"/>
      <c r="H59" s="110"/>
      <c r="I59" s="99"/>
      <c r="J59" s="110"/>
      <c r="K59" s="108"/>
      <c r="L59" s="99"/>
      <c r="M59" s="99"/>
      <c r="N59" s="99"/>
    </row>
    <row r="60" spans="1:14">
      <c r="A60" s="109"/>
      <c r="B60" s="110"/>
      <c r="C60" s="99"/>
      <c r="D60" s="110"/>
      <c r="E60" s="100"/>
      <c r="F60" s="110"/>
      <c r="G60" s="99"/>
      <c r="H60" s="110"/>
      <c r="I60" s="99"/>
      <c r="J60" s="110"/>
      <c r="K60" s="108"/>
      <c r="L60" s="99"/>
      <c r="M60" s="99"/>
      <c r="N60" s="99"/>
    </row>
    <row r="61" spans="1:14">
      <c r="A61" s="111" t="s">
        <v>229</v>
      </c>
      <c r="B61" s="110">
        <v>70900000</v>
      </c>
      <c r="C61" s="99">
        <v>47407262</v>
      </c>
      <c r="D61" s="110">
        <v>70900000</v>
      </c>
      <c r="E61" s="100">
        <f>+B61+C61-D61</f>
        <v>47407262</v>
      </c>
      <c r="F61" s="110">
        <v>0</v>
      </c>
      <c r="G61" s="112">
        <f>+E77+E78</f>
        <v>2051703.9296997262</v>
      </c>
      <c r="H61" s="110">
        <v>0</v>
      </c>
      <c r="I61" s="99">
        <f>+F61+G61+H61</f>
        <v>2051703.9296997262</v>
      </c>
      <c r="J61" s="110">
        <f>+E61-I61</f>
        <v>45355558.070300274</v>
      </c>
      <c r="K61" s="108">
        <v>0</v>
      </c>
      <c r="L61" s="99">
        <v>5062810</v>
      </c>
      <c r="M61" s="99">
        <f>+G61-L61</f>
        <v>-3011106.0703002736</v>
      </c>
      <c r="N61" s="99"/>
    </row>
    <row r="62" spans="1:14">
      <c r="A62" s="111" t="s">
        <v>164</v>
      </c>
      <c r="B62" s="110">
        <v>0</v>
      </c>
      <c r="C62" s="99">
        <v>550602</v>
      </c>
      <c r="D62" s="110">
        <v>0</v>
      </c>
      <c r="E62" s="100">
        <f>+B62+C62-D62</f>
        <v>550602</v>
      </c>
      <c r="F62" s="110">
        <v>0</v>
      </c>
      <c r="G62" s="110">
        <v>0</v>
      </c>
      <c r="H62" s="110">
        <v>0</v>
      </c>
      <c r="I62" s="99">
        <f>+F62+G62+H62</f>
        <v>0</v>
      </c>
      <c r="J62" s="110">
        <f>+E62-I62</f>
        <v>550602</v>
      </c>
      <c r="K62" s="108">
        <v>0</v>
      </c>
      <c r="L62" s="99"/>
      <c r="M62" s="99"/>
      <c r="N62" s="99"/>
    </row>
    <row r="63" spans="1:14">
      <c r="A63" s="111"/>
      <c r="B63" s="110"/>
      <c r="C63" s="99"/>
      <c r="D63" s="110"/>
      <c r="E63" s="100"/>
      <c r="F63" s="110"/>
      <c r="G63" s="99"/>
      <c r="H63" s="110"/>
      <c r="I63" s="99"/>
      <c r="J63" s="110"/>
      <c r="K63" s="108"/>
      <c r="L63" s="99"/>
      <c r="M63" s="99"/>
      <c r="N63" s="99"/>
    </row>
    <row r="64" spans="1:14">
      <c r="A64" s="109" t="s">
        <v>228</v>
      </c>
      <c r="B64" s="110"/>
      <c r="C64" s="99"/>
      <c r="D64" s="110"/>
      <c r="E64" s="100"/>
      <c r="F64" s="110"/>
      <c r="G64" s="112"/>
      <c r="H64" s="110"/>
      <c r="I64" s="99"/>
      <c r="J64" s="110"/>
      <c r="K64" s="108"/>
      <c r="L64" s="99"/>
      <c r="M64" s="99"/>
      <c r="N64" s="99"/>
    </row>
    <row r="65" spans="1:14">
      <c r="A65" s="109"/>
      <c r="B65" s="110"/>
      <c r="C65" s="99"/>
      <c r="D65" s="110"/>
      <c r="E65" s="100"/>
      <c r="F65" s="110"/>
      <c r="G65" s="112"/>
      <c r="H65" s="110"/>
      <c r="I65" s="99"/>
      <c r="J65" s="110"/>
      <c r="K65" s="108"/>
      <c r="L65" s="99"/>
      <c r="M65" s="99"/>
      <c r="N65" s="99"/>
    </row>
    <row r="66" spans="1:14">
      <c r="A66" s="113" t="s">
        <v>120</v>
      </c>
      <c r="B66" s="110">
        <v>0</v>
      </c>
      <c r="C66" s="99">
        <v>180523</v>
      </c>
      <c r="D66" s="110">
        <v>0</v>
      </c>
      <c r="E66" s="100">
        <f>+B66+C66-D66</f>
        <v>180523</v>
      </c>
      <c r="F66" s="110">
        <v>0</v>
      </c>
      <c r="G66" s="112">
        <f>+E86</f>
        <v>14670.475147671232</v>
      </c>
      <c r="H66" s="110">
        <v>0</v>
      </c>
      <c r="I66" s="99">
        <f>+F66+G66+H66</f>
        <v>14670.475147671232</v>
      </c>
      <c r="J66" s="110">
        <f>+E66-I66-1</f>
        <v>165851.52485232876</v>
      </c>
      <c r="K66" s="108">
        <v>0</v>
      </c>
      <c r="L66" s="99">
        <v>36203</v>
      </c>
      <c r="M66" s="99">
        <f>+G66-L66</f>
        <v>-21532.524852328766</v>
      </c>
      <c r="N66" s="99"/>
    </row>
    <row r="67" spans="1:14">
      <c r="A67" s="113"/>
      <c r="B67" s="110"/>
      <c r="C67" s="99"/>
      <c r="D67" s="110"/>
      <c r="E67" s="100"/>
      <c r="F67" s="110"/>
      <c r="G67" s="112"/>
      <c r="H67" s="110"/>
      <c r="I67" s="99"/>
      <c r="J67" s="110"/>
      <c r="K67" s="108"/>
      <c r="L67" s="99"/>
      <c r="M67" s="99"/>
      <c r="N67" s="99"/>
    </row>
    <row r="68" spans="1:14">
      <c r="A68" s="113" t="s">
        <v>196</v>
      </c>
      <c r="B68" s="110">
        <v>0</v>
      </c>
      <c r="C68" s="99">
        <v>45900000</v>
      </c>
      <c r="D68" s="110">
        <v>0</v>
      </c>
      <c r="E68" s="100">
        <f>+B68+C68-D68</f>
        <v>45900000</v>
      </c>
      <c r="F68" s="110">
        <v>0</v>
      </c>
      <c r="G68" s="112">
        <v>0</v>
      </c>
      <c r="H68" s="110">
        <v>0</v>
      </c>
      <c r="I68" s="99">
        <f>+F68+G68+H68</f>
        <v>0</v>
      </c>
      <c r="J68" s="110">
        <f>+E68-I68</f>
        <v>45900000</v>
      </c>
      <c r="K68" s="108">
        <v>0</v>
      </c>
      <c r="L68" s="99"/>
      <c r="M68" s="99"/>
      <c r="N68" s="99"/>
    </row>
    <row r="69" spans="1:14">
      <c r="A69" s="113"/>
      <c r="B69" s="110"/>
      <c r="C69" s="99"/>
      <c r="D69" s="110"/>
      <c r="E69" s="100"/>
      <c r="F69" s="110"/>
      <c r="G69" s="112"/>
      <c r="H69" s="110"/>
      <c r="I69" s="99"/>
      <c r="J69" s="110"/>
      <c r="K69" s="108"/>
      <c r="L69" s="99"/>
      <c r="M69" s="99"/>
      <c r="N69" s="99"/>
    </row>
    <row r="70" spans="1:14">
      <c r="A70" s="106"/>
      <c r="B70" s="110"/>
      <c r="C70" s="99"/>
      <c r="D70" s="110"/>
      <c r="E70" s="100"/>
      <c r="F70" s="110"/>
      <c r="G70" s="99"/>
      <c r="H70" s="110"/>
      <c r="I70" s="99"/>
      <c r="J70" s="110"/>
      <c r="K70" s="108"/>
      <c r="L70" s="99"/>
      <c r="M70" s="99"/>
      <c r="N70" s="99"/>
    </row>
    <row r="71" spans="1:14">
      <c r="A71" s="114" t="s">
        <v>65</v>
      </c>
      <c r="B71" s="115">
        <f t="shared" ref="B71:K71" si="2">SUM(B61:B70)</f>
        <v>70900000</v>
      </c>
      <c r="C71" s="116">
        <f t="shared" si="2"/>
        <v>94038387</v>
      </c>
      <c r="D71" s="115">
        <f t="shared" si="2"/>
        <v>70900000</v>
      </c>
      <c r="E71" s="117">
        <f t="shared" si="2"/>
        <v>94038387</v>
      </c>
      <c r="F71" s="115">
        <f t="shared" si="2"/>
        <v>0</v>
      </c>
      <c r="G71" s="116">
        <f t="shared" si="2"/>
        <v>2066374.4048473975</v>
      </c>
      <c r="H71" s="115">
        <f t="shared" si="2"/>
        <v>0</v>
      </c>
      <c r="I71" s="116">
        <f t="shared" si="2"/>
        <v>2066374.4048473975</v>
      </c>
      <c r="J71" s="115">
        <f t="shared" si="2"/>
        <v>91972011.595152602</v>
      </c>
      <c r="K71" s="118">
        <f t="shared" si="2"/>
        <v>0</v>
      </c>
      <c r="L71" s="115">
        <f>SUM(L61:L70)</f>
        <v>5099013</v>
      </c>
      <c r="M71" s="115">
        <f>SUM(M61:M70)</f>
        <v>-3032638.5951526025</v>
      </c>
      <c r="N71" s="99"/>
    </row>
    <row r="72" spans="1:14">
      <c r="A72" s="99"/>
      <c r="B72" s="99"/>
      <c r="C72" s="99"/>
      <c r="D72" s="99"/>
      <c r="E72" s="100"/>
      <c r="F72" s="99"/>
      <c r="G72" s="99"/>
      <c r="H72" s="99"/>
      <c r="I72" s="99"/>
      <c r="J72" s="99"/>
      <c r="K72" s="99"/>
      <c r="L72" s="99"/>
      <c r="M72" s="99"/>
      <c r="N72" s="99"/>
    </row>
    <row r="73" spans="1:14">
      <c r="A73" s="99"/>
      <c r="B73" s="99"/>
      <c r="C73" s="99"/>
      <c r="D73" s="99"/>
      <c r="E73" s="100"/>
      <c r="F73" s="99"/>
      <c r="G73" s="99"/>
      <c r="H73" s="99"/>
      <c r="I73" s="99"/>
      <c r="J73" s="99"/>
      <c r="K73" s="99"/>
      <c r="L73" s="99"/>
      <c r="M73" s="99"/>
      <c r="N73" s="99"/>
    </row>
    <row r="74" spans="1:14">
      <c r="A74" s="119" t="s">
        <v>256</v>
      </c>
      <c r="B74" s="120"/>
      <c r="C74" s="120"/>
      <c r="D74" s="120"/>
      <c r="E74" s="121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5">
      <c r="A75" s="122" t="s">
        <v>229</v>
      </c>
      <c r="B75" s="123"/>
      <c r="C75" s="123"/>
      <c r="D75" s="123"/>
      <c r="E75" s="124"/>
      <c r="F75" s="99"/>
      <c r="G75" s="99"/>
      <c r="H75" s="99"/>
      <c r="I75" s="99"/>
      <c r="J75" s="99"/>
      <c r="K75" s="99"/>
      <c r="L75" s="99"/>
      <c r="M75" s="99"/>
      <c r="N75" s="99"/>
    </row>
    <row r="76" spans="1:14">
      <c r="A76" s="125" t="s">
        <v>257</v>
      </c>
      <c r="B76" s="126" t="s">
        <v>258</v>
      </c>
      <c r="C76" s="126" t="s">
        <v>259</v>
      </c>
      <c r="D76" s="127" t="s">
        <v>69</v>
      </c>
      <c r="E76" s="128" t="s">
        <v>90</v>
      </c>
      <c r="F76" s="99"/>
      <c r="G76" s="99" t="s">
        <v>292</v>
      </c>
      <c r="H76" s="99"/>
      <c r="I76" s="99"/>
      <c r="J76" s="99"/>
      <c r="K76" s="99"/>
      <c r="L76" s="99"/>
      <c r="M76" s="99"/>
      <c r="N76" s="99"/>
    </row>
    <row r="77" spans="1:14">
      <c r="A77" s="129" t="s">
        <v>260</v>
      </c>
      <c r="B77" s="130">
        <v>0.16209999999999999</v>
      </c>
      <c r="C77" s="131">
        <f>365-30-31-30-31-31-29</f>
        <v>183</v>
      </c>
      <c r="D77" s="132">
        <v>25000000</v>
      </c>
      <c r="E77" s="97">
        <f>+(25000000*B77)*C77/365</f>
        <v>2031801.3698630137</v>
      </c>
      <c r="F77" s="99"/>
      <c r="G77" s="99">
        <v>5013699</v>
      </c>
      <c r="H77" s="100">
        <f>+G77-E77</f>
        <v>2981897.6301369863</v>
      </c>
      <c r="I77" s="99"/>
      <c r="J77" s="99"/>
      <c r="K77" s="99"/>
      <c r="L77" s="99"/>
      <c r="M77" s="99"/>
      <c r="N77" s="99"/>
    </row>
    <row r="78" spans="1:14">
      <c r="A78" s="106" t="s">
        <v>261</v>
      </c>
      <c r="B78" s="130">
        <v>0.16209999999999999</v>
      </c>
      <c r="C78" s="131">
        <v>2</v>
      </c>
      <c r="D78" s="132">
        <v>22407262</v>
      </c>
      <c r="E78" s="133">
        <f>+(22407262*B78)*C78/365</f>
        <v>19902.559836712328</v>
      </c>
      <c r="F78" s="99"/>
      <c r="G78" s="149">
        <v>49111</v>
      </c>
      <c r="H78" s="150">
        <f>+G78-E78</f>
        <v>29208.440163287672</v>
      </c>
      <c r="I78" s="99"/>
      <c r="J78" s="99"/>
      <c r="K78" s="99"/>
      <c r="L78" s="99"/>
      <c r="M78" s="99"/>
      <c r="N78" s="99"/>
    </row>
    <row r="79" spans="1:14" ht="15">
      <c r="A79" s="531" t="s">
        <v>65</v>
      </c>
      <c r="B79" s="532"/>
      <c r="C79" s="533"/>
      <c r="D79" s="134">
        <f>SUM(D77:D78)</f>
        <v>47407262</v>
      </c>
      <c r="E79" s="128">
        <f>SUM(E77:E78)</f>
        <v>2051703.9296997262</v>
      </c>
      <c r="F79" s="99"/>
      <c r="G79" s="99">
        <f>SUM(G77:G78)</f>
        <v>5062810</v>
      </c>
      <c r="H79" s="99">
        <f>SUM(H77:H78)</f>
        <v>3011106.0703002741</v>
      </c>
      <c r="I79" s="99"/>
      <c r="J79" s="99"/>
      <c r="K79" s="99"/>
      <c r="L79" s="99"/>
      <c r="M79" s="99"/>
      <c r="N79" s="99"/>
    </row>
    <row r="80" spans="1:14" ht="15">
      <c r="A80" s="135"/>
      <c r="B80" s="135"/>
      <c r="C80" s="135"/>
      <c r="D80" s="136"/>
      <c r="E80" s="100"/>
      <c r="F80" s="99"/>
      <c r="G80" s="99"/>
      <c r="H80" s="99"/>
      <c r="I80" s="99"/>
      <c r="J80" s="99"/>
      <c r="K80" s="99"/>
      <c r="L80" s="99"/>
      <c r="M80" s="99"/>
      <c r="N80" s="99"/>
    </row>
    <row r="81" spans="1:14" ht="15">
      <c r="A81" s="137" t="s">
        <v>120</v>
      </c>
      <c r="B81" s="99"/>
      <c r="C81" s="99"/>
      <c r="D81" s="99"/>
      <c r="E81" s="100"/>
      <c r="F81" s="99"/>
      <c r="G81" s="99"/>
      <c r="H81" s="99"/>
      <c r="I81" s="99"/>
      <c r="J81" s="99"/>
      <c r="K81" s="99"/>
      <c r="L81" s="99"/>
      <c r="M81" s="99"/>
      <c r="N81" s="99"/>
    </row>
    <row r="82" spans="1:14">
      <c r="A82" s="99"/>
      <c r="B82" s="99"/>
      <c r="C82" s="99"/>
      <c r="D82" s="99"/>
      <c r="E82" s="100"/>
      <c r="F82" s="99"/>
      <c r="G82" s="99"/>
      <c r="H82" s="99"/>
      <c r="I82" s="99"/>
      <c r="J82" s="99"/>
      <c r="K82" s="99"/>
      <c r="L82" s="99"/>
      <c r="M82" s="99"/>
      <c r="N82" s="99"/>
    </row>
    <row r="83" spans="1:14">
      <c r="A83" s="138" t="s">
        <v>257</v>
      </c>
      <c r="B83" s="139" t="s">
        <v>258</v>
      </c>
      <c r="C83" s="140" t="s">
        <v>259</v>
      </c>
      <c r="D83" s="127" t="s">
        <v>69</v>
      </c>
      <c r="E83" s="128" t="s">
        <v>90</v>
      </c>
      <c r="F83" s="99"/>
      <c r="G83" s="99"/>
      <c r="H83" s="99"/>
      <c r="I83" s="99"/>
      <c r="J83" s="99"/>
      <c r="K83" s="99"/>
      <c r="L83" s="99"/>
      <c r="M83" s="99"/>
      <c r="N83" s="99"/>
    </row>
    <row r="84" spans="1:14">
      <c r="A84" s="129" t="s">
        <v>260</v>
      </c>
      <c r="B84" s="130">
        <v>0.16209999999999999</v>
      </c>
      <c r="C84" s="131">
        <f>365-30-31-30-31-31-29</f>
        <v>183</v>
      </c>
      <c r="D84" s="132">
        <v>180523</v>
      </c>
      <c r="E84" s="141">
        <f>+(180523*B84)*C84/365-1</f>
        <v>14670.475147671232</v>
      </c>
      <c r="F84" s="99"/>
      <c r="G84" s="99"/>
      <c r="H84" s="99"/>
      <c r="I84" s="99"/>
      <c r="J84" s="99"/>
      <c r="K84" s="99"/>
      <c r="L84" s="99"/>
      <c r="M84" s="99"/>
      <c r="N84" s="99"/>
    </row>
    <row r="85" spans="1:14">
      <c r="A85" s="99"/>
      <c r="B85" s="99"/>
      <c r="C85" s="99"/>
      <c r="D85" s="99"/>
      <c r="E85" s="142"/>
      <c r="F85" s="99"/>
      <c r="G85" s="99"/>
      <c r="H85" s="99"/>
      <c r="I85" s="99"/>
      <c r="J85" s="99"/>
      <c r="K85" s="99"/>
      <c r="L85" s="99"/>
      <c r="M85" s="99"/>
      <c r="N85" s="99"/>
    </row>
    <row r="86" spans="1:14" ht="15">
      <c r="A86" s="531" t="s">
        <v>65</v>
      </c>
      <c r="B86" s="532"/>
      <c r="C86" s="533"/>
      <c r="D86" s="134">
        <f>SUM(D83:D85)</f>
        <v>180523</v>
      </c>
      <c r="E86" s="128">
        <f>SUM(E83:E85)</f>
        <v>14670.475147671232</v>
      </c>
      <c r="F86" s="99"/>
      <c r="G86" s="99"/>
      <c r="H86" s="99"/>
      <c r="I86" s="99"/>
      <c r="J86" s="99"/>
      <c r="K86" s="99"/>
      <c r="L86" s="99"/>
      <c r="M86" s="99"/>
      <c r="N86" s="99"/>
    </row>
    <row r="87" spans="1:14">
      <c r="A87" s="99"/>
      <c r="B87" s="99"/>
      <c r="C87" s="99"/>
      <c r="D87" s="99"/>
      <c r="E87" s="100"/>
      <c r="F87" s="99"/>
      <c r="G87" s="99"/>
      <c r="H87" s="99"/>
      <c r="I87" s="99"/>
      <c r="J87" s="99"/>
      <c r="K87" s="99"/>
      <c r="L87" s="99"/>
      <c r="M87" s="99"/>
      <c r="N87" s="99"/>
    </row>
    <row r="88" spans="1:14">
      <c r="A88" s="98" t="s">
        <v>178</v>
      </c>
      <c r="B88" s="99"/>
      <c r="C88" s="99"/>
      <c r="D88" s="99"/>
      <c r="E88" s="100"/>
      <c r="F88" s="99"/>
      <c r="G88" s="99"/>
      <c r="H88" s="99"/>
      <c r="I88" s="99"/>
      <c r="J88" s="99"/>
      <c r="K88" s="99"/>
      <c r="L88" s="99"/>
      <c r="M88" s="99"/>
      <c r="N88" s="99"/>
    </row>
    <row r="89" spans="1:14">
      <c r="A89" s="99" t="s">
        <v>262</v>
      </c>
      <c r="B89" s="99"/>
      <c r="C89" s="99"/>
      <c r="D89" s="99"/>
      <c r="E89" s="100"/>
      <c r="F89" s="99"/>
      <c r="G89" s="99"/>
      <c r="H89" s="99"/>
      <c r="I89" s="99"/>
      <c r="J89" s="99"/>
      <c r="K89" s="99"/>
      <c r="L89" s="99"/>
      <c r="M89" s="99"/>
      <c r="N89" s="99"/>
    </row>
    <row r="90" spans="1:14">
      <c r="A90" s="99" t="s">
        <v>263</v>
      </c>
      <c r="B90" s="99"/>
      <c r="C90" s="99"/>
      <c r="D90" s="99"/>
      <c r="E90" s="100"/>
      <c r="F90" s="99"/>
      <c r="G90" s="99"/>
      <c r="H90" s="99"/>
      <c r="I90" s="99"/>
      <c r="J90" s="99"/>
      <c r="K90" s="99"/>
      <c r="L90" s="99"/>
      <c r="M90" s="99"/>
      <c r="N90" s="99"/>
    </row>
    <row r="91" spans="1:14">
      <c r="A91" s="99" t="s">
        <v>264</v>
      </c>
      <c r="B91" s="99"/>
      <c r="C91" s="99"/>
      <c r="D91" s="99"/>
      <c r="E91" s="100"/>
      <c r="F91" s="99"/>
      <c r="G91" s="99"/>
      <c r="H91" s="99"/>
      <c r="I91" s="99"/>
      <c r="J91" s="99"/>
      <c r="K91" s="99"/>
      <c r="L91" s="99"/>
      <c r="M91" s="99"/>
      <c r="N91" s="99"/>
    </row>
    <row r="92" spans="1:14">
      <c r="A92" s="99"/>
      <c r="B92" s="99"/>
      <c r="C92" s="99"/>
      <c r="D92" s="99"/>
      <c r="E92" s="100"/>
      <c r="F92" s="99"/>
      <c r="G92" s="99"/>
      <c r="H92" s="99"/>
      <c r="I92" s="99"/>
      <c r="J92" s="99"/>
      <c r="K92" s="99"/>
      <c r="L92" s="99"/>
      <c r="M92" s="99"/>
      <c r="N92" s="99"/>
    </row>
    <row r="93" spans="1:14">
      <c r="A93" s="99"/>
      <c r="B93" s="99"/>
      <c r="C93" s="99"/>
      <c r="D93" s="99"/>
      <c r="E93" s="100"/>
      <c r="F93" s="99"/>
      <c r="G93" s="99"/>
      <c r="H93" s="99"/>
      <c r="I93" s="99"/>
      <c r="J93" s="99"/>
      <c r="K93" s="99"/>
      <c r="L93" s="99"/>
      <c r="M93" s="99"/>
      <c r="N93" s="99"/>
    </row>
    <row r="94" spans="1:14">
      <c r="A94" s="99"/>
      <c r="B94" s="99"/>
      <c r="C94" s="99"/>
      <c r="D94" s="99"/>
      <c r="E94" s="100"/>
      <c r="F94" s="99"/>
      <c r="G94" s="99"/>
      <c r="H94" s="99"/>
      <c r="I94" s="99"/>
      <c r="J94" s="99"/>
      <c r="K94" s="99"/>
      <c r="L94" s="99"/>
      <c r="M94" s="99"/>
      <c r="N94" s="99"/>
    </row>
    <row r="95" spans="1:14">
      <c r="A95" s="98" t="str">
        <f>+'NOTES ALL'!A109</f>
        <v>Total</v>
      </c>
      <c r="B95" s="99"/>
      <c r="C95" s="99"/>
      <c r="D95" s="99" t="s">
        <v>254</v>
      </c>
      <c r="E95" s="100"/>
      <c r="F95" s="101"/>
      <c r="G95" s="99"/>
      <c r="H95" s="99"/>
      <c r="I95" s="99"/>
      <c r="J95" s="99"/>
      <c r="K95" s="99"/>
      <c r="L95" s="99"/>
      <c r="M95" s="99"/>
      <c r="N95" s="99"/>
    </row>
    <row r="96" spans="1:14">
      <c r="A96" s="102">
        <f>+'NOTES ALL'!A110</f>
        <v>0</v>
      </c>
      <c r="B96" s="99"/>
      <c r="C96" s="99"/>
      <c r="D96" s="99"/>
      <c r="E96" s="100"/>
      <c r="F96" s="99"/>
      <c r="G96" s="99"/>
      <c r="H96" s="99"/>
      <c r="I96" s="99"/>
      <c r="J96" s="99"/>
      <c r="K96" s="99"/>
      <c r="L96" s="99"/>
      <c r="M96" s="99"/>
      <c r="N96" s="99"/>
    </row>
    <row r="97" spans="1:14">
      <c r="A97" s="39"/>
      <c r="B97" s="39"/>
      <c r="C97" s="39"/>
      <c r="D97" s="39"/>
      <c r="E97" s="92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5">
      <c r="A98" s="285" t="s">
        <v>364</v>
      </c>
      <c r="B98" s="315"/>
      <c r="C98" s="315"/>
      <c r="D98" s="315"/>
      <c r="E98" s="383"/>
      <c r="F98" s="315"/>
      <c r="G98" s="315"/>
      <c r="H98" s="315"/>
      <c r="I98" s="315"/>
      <c r="J98" s="315"/>
      <c r="K98" s="315"/>
      <c r="L98" s="384"/>
      <c r="M98" s="39"/>
      <c r="N98" s="39"/>
    </row>
    <row r="99" spans="1:14" ht="15">
      <c r="A99" s="315"/>
      <c r="B99" s="315"/>
      <c r="C99" s="315"/>
      <c r="D99" s="315"/>
      <c r="E99" s="383"/>
      <c r="F99" s="315"/>
      <c r="G99" s="315"/>
      <c r="H99" s="315"/>
      <c r="I99" s="315"/>
      <c r="J99" s="315"/>
      <c r="K99" s="315"/>
      <c r="L99" s="384"/>
      <c r="M99" s="39"/>
      <c r="N99" s="39"/>
    </row>
    <row r="100" spans="1:14" ht="15">
      <c r="A100" s="315"/>
      <c r="B100" s="315"/>
      <c r="C100" s="315"/>
      <c r="D100" s="315"/>
      <c r="E100" s="383"/>
      <c r="F100" s="315"/>
      <c r="G100" s="315"/>
      <c r="H100" s="315"/>
      <c r="I100" s="315"/>
      <c r="J100" s="315"/>
      <c r="K100" s="315"/>
      <c r="L100" s="384"/>
      <c r="M100" s="39"/>
      <c r="N100" s="39"/>
    </row>
    <row r="101" spans="1:14" ht="20.25" customHeight="1">
      <c r="A101" s="524" t="s">
        <v>39</v>
      </c>
      <c r="B101" s="522" t="s">
        <v>68</v>
      </c>
      <c r="C101" s="522"/>
      <c r="D101" s="522"/>
      <c r="E101" s="523"/>
      <c r="F101" s="534" t="s">
        <v>90</v>
      </c>
      <c r="G101" s="522"/>
      <c r="H101" s="522"/>
      <c r="I101" s="523"/>
      <c r="J101" s="534" t="s">
        <v>91</v>
      </c>
      <c r="K101" s="523"/>
      <c r="L101" s="384"/>
      <c r="M101" s="39"/>
      <c r="N101" s="39"/>
    </row>
    <row r="102" spans="1:14" ht="57">
      <c r="A102" s="525"/>
      <c r="B102" s="385" t="s">
        <v>400</v>
      </c>
      <c r="C102" s="257" t="s">
        <v>98</v>
      </c>
      <c r="D102" s="419" t="s">
        <v>101</v>
      </c>
      <c r="E102" s="385" t="s">
        <v>396</v>
      </c>
      <c r="F102" s="385" t="s">
        <v>400</v>
      </c>
      <c r="G102" s="385" t="s">
        <v>99</v>
      </c>
      <c r="H102" s="257" t="s">
        <v>100</v>
      </c>
      <c r="I102" s="385" t="s">
        <v>396</v>
      </c>
      <c r="J102" s="385" t="s">
        <v>396</v>
      </c>
      <c r="K102" s="385" t="s">
        <v>365</v>
      </c>
      <c r="L102" s="384"/>
      <c r="M102" s="39"/>
      <c r="N102" s="39"/>
    </row>
    <row r="103" spans="1:14" ht="15">
      <c r="A103" s="326"/>
      <c r="B103" s="386"/>
      <c r="C103" s="315"/>
      <c r="D103" s="386"/>
      <c r="E103" s="383"/>
      <c r="F103" s="386"/>
      <c r="G103" s="315"/>
      <c r="H103" s="386"/>
      <c r="I103" s="315"/>
      <c r="J103" s="386"/>
      <c r="K103" s="320"/>
      <c r="L103" s="384"/>
      <c r="M103" s="39"/>
      <c r="N103" s="39"/>
    </row>
    <row r="104" spans="1:14" ht="15">
      <c r="A104" s="387" t="s">
        <v>221</v>
      </c>
      <c r="B104" s="319"/>
      <c r="C104" s="315"/>
      <c r="D104" s="319"/>
      <c r="E104" s="383"/>
      <c r="F104" s="319"/>
      <c r="G104" s="315"/>
      <c r="H104" s="319"/>
      <c r="I104" s="315"/>
      <c r="J104" s="319"/>
      <c r="K104" s="320"/>
      <c r="L104" s="384"/>
      <c r="M104" s="39"/>
      <c r="N104" s="39"/>
    </row>
    <row r="105" spans="1:14" ht="15">
      <c r="A105" s="387"/>
      <c r="B105" s="319"/>
      <c r="C105" s="315"/>
      <c r="D105" s="319"/>
      <c r="E105" s="383"/>
      <c r="F105" s="319"/>
      <c r="G105" s="315"/>
      <c r="H105" s="319"/>
      <c r="I105" s="315"/>
      <c r="J105" s="319"/>
      <c r="K105" s="320"/>
      <c r="L105" s="384"/>
      <c r="M105" s="39"/>
      <c r="N105" s="39"/>
    </row>
    <row r="106" spans="1:14" ht="15">
      <c r="A106" s="388" t="s">
        <v>229</v>
      </c>
      <c r="B106" s="383">
        <v>25000000</v>
      </c>
      <c r="C106" s="319">
        <v>0</v>
      </c>
      <c r="D106" s="319">
        <v>0</v>
      </c>
      <c r="E106" s="383">
        <f>+B106+C106-D106</f>
        <v>25000000</v>
      </c>
      <c r="F106" s="319">
        <f>E106</f>
        <v>25000000</v>
      </c>
      <c r="G106" s="389">
        <v>0</v>
      </c>
      <c r="H106" s="390">
        <v>0</v>
      </c>
      <c r="I106" s="315">
        <v>25000000</v>
      </c>
      <c r="J106" s="319">
        <f>+E106-I106</f>
        <v>0</v>
      </c>
      <c r="K106" s="320">
        <v>0</v>
      </c>
      <c r="L106" s="384"/>
      <c r="M106" s="39"/>
      <c r="N106" s="39"/>
    </row>
    <row r="107" spans="1:14" ht="15">
      <c r="A107" s="391" t="s">
        <v>293</v>
      </c>
      <c r="B107" s="392">
        <v>6697212</v>
      </c>
      <c r="C107" s="319">
        <v>0</v>
      </c>
      <c r="D107" s="319">
        <v>0</v>
      </c>
      <c r="E107" s="393">
        <f>+B107+C107-D107</f>
        <v>6697212</v>
      </c>
      <c r="F107" s="336">
        <v>6697212</v>
      </c>
      <c r="G107" s="394"/>
      <c r="H107" s="390">
        <v>0</v>
      </c>
      <c r="I107" s="315">
        <f>F107+G107</f>
        <v>6697212</v>
      </c>
      <c r="J107" s="319">
        <f>+E107-I107</f>
        <v>0</v>
      </c>
      <c r="K107" s="319"/>
      <c r="L107" s="384"/>
      <c r="M107" s="39"/>
      <c r="N107" s="39"/>
    </row>
    <row r="108" spans="1:14" ht="15">
      <c r="A108" s="395"/>
      <c r="B108" s="330">
        <f>SUM(B106:B107)</f>
        <v>31697212</v>
      </c>
      <c r="C108" s="315"/>
      <c r="D108" s="319"/>
      <c r="E108" s="396">
        <f>E106+E107</f>
        <v>31697212</v>
      </c>
      <c r="F108" s="330">
        <f>SUM(F106:F107)</f>
        <v>31697212</v>
      </c>
      <c r="G108" s="397">
        <f>SUM(G106:G107)</f>
        <v>0</v>
      </c>
      <c r="H108" s="398"/>
      <c r="I108" s="376">
        <f>SUM(I106:I107)</f>
        <v>31697212</v>
      </c>
      <c r="J108" s="399">
        <f>SUM(J106:J107)</f>
        <v>0</v>
      </c>
      <c r="K108" s="330">
        <f>SUM(K106:K107)</f>
        <v>0</v>
      </c>
      <c r="L108" s="384"/>
      <c r="M108" s="39"/>
      <c r="N108" s="39"/>
    </row>
    <row r="109" spans="1:14" ht="15">
      <c r="A109" s="395" t="s">
        <v>164</v>
      </c>
      <c r="B109" s="319">
        <v>550602</v>
      </c>
      <c r="C109" s="315">
        <v>0</v>
      </c>
      <c r="D109" s="319">
        <v>0</v>
      </c>
      <c r="E109" s="383">
        <f>+B109+C109-D109</f>
        <v>550602</v>
      </c>
      <c r="F109" s="319">
        <v>0</v>
      </c>
      <c r="G109" s="319">
        <v>0</v>
      </c>
      <c r="H109" s="319">
        <v>0</v>
      </c>
      <c r="I109" s="315">
        <f>+F109+G109+H109</f>
        <v>0</v>
      </c>
      <c r="J109" s="319">
        <f>+E109-I109</f>
        <v>550602</v>
      </c>
      <c r="K109" s="320">
        <f>+B109-F109</f>
        <v>550602</v>
      </c>
      <c r="L109" s="384"/>
      <c r="M109" s="39"/>
      <c r="N109" s="39"/>
    </row>
    <row r="110" spans="1:14" ht="15">
      <c r="A110" s="395"/>
      <c r="B110" s="319"/>
      <c r="C110" s="315"/>
      <c r="D110" s="319"/>
      <c r="E110" s="383"/>
      <c r="F110" s="319"/>
      <c r="G110" s="315"/>
      <c r="H110" s="319"/>
      <c r="I110" s="315"/>
      <c r="J110" s="319"/>
      <c r="K110" s="320"/>
      <c r="L110" s="384"/>
      <c r="M110" s="39"/>
      <c r="N110" s="39"/>
    </row>
    <row r="111" spans="1:14" ht="15">
      <c r="A111" s="387" t="s">
        <v>228</v>
      </c>
      <c r="B111" s="319"/>
      <c r="C111" s="315"/>
      <c r="D111" s="319"/>
      <c r="E111" s="383"/>
      <c r="F111" s="319"/>
      <c r="G111" s="400"/>
      <c r="H111" s="319"/>
      <c r="I111" s="315"/>
      <c r="J111" s="319"/>
      <c r="K111" s="320"/>
      <c r="L111" s="384"/>
      <c r="M111" s="39"/>
      <c r="N111" s="39"/>
    </row>
    <row r="112" spans="1:14" ht="15">
      <c r="A112" s="387"/>
      <c r="B112" s="319"/>
      <c r="C112" s="315"/>
      <c r="D112" s="319"/>
      <c r="E112" s="383"/>
      <c r="F112" s="319"/>
      <c r="G112" s="400"/>
      <c r="H112" s="319"/>
      <c r="I112" s="315"/>
      <c r="J112" s="319"/>
      <c r="K112" s="320"/>
      <c r="L112" s="384"/>
      <c r="M112" s="39"/>
      <c r="N112" s="39"/>
    </row>
    <row r="113" spans="1:14" ht="15">
      <c r="A113" s="369" t="s">
        <v>120</v>
      </c>
      <c r="B113" s="319">
        <v>180523</v>
      </c>
      <c r="C113" s="315">
        <v>0</v>
      </c>
      <c r="D113" s="319">
        <v>0</v>
      </c>
      <c r="E113" s="383">
        <f>+B113+C113-D113</f>
        <v>180523</v>
      </c>
      <c r="F113" s="319">
        <v>180523</v>
      </c>
      <c r="G113" s="400"/>
      <c r="H113" s="390">
        <v>0</v>
      </c>
      <c r="I113" s="315">
        <v>180523</v>
      </c>
      <c r="J113" s="319">
        <f>+E113-I113</f>
        <v>0</v>
      </c>
      <c r="K113" s="320">
        <f>+B113-F113</f>
        <v>0</v>
      </c>
      <c r="L113" s="384"/>
      <c r="M113" s="39"/>
      <c r="N113" s="39"/>
    </row>
    <row r="114" spans="1:14" ht="15">
      <c r="A114" s="369"/>
      <c r="B114" s="319"/>
      <c r="C114" s="315"/>
      <c r="D114" s="319"/>
      <c r="E114" s="383"/>
      <c r="F114" s="319"/>
      <c r="G114" s="400"/>
      <c r="H114" s="319"/>
      <c r="I114" s="315"/>
      <c r="J114" s="319"/>
      <c r="K114" s="320"/>
      <c r="L114" s="384"/>
      <c r="M114" s="39"/>
      <c r="N114" s="39"/>
    </row>
    <row r="115" spans="1:14" ht="15">
      <c r="A115" s="387" t="s">
        <v>196</v>
      </c>
      <c r="B115" s="319">
        <v>45900000</v>
      </c>
      <c r="C115" s="315">
        <v>0</v>
      </c>
      <c r="D115" s="319">
        <v>0</v>
      </c>
      <c r="E115" s="383">
        <f>+B115+C115-D115</f>
        <v>45900000</v>
      </c>
      <c r="F115" s="319">
        <v>0</v>
      </c>
      <c r="G115" s="319">
        <v>0</v>
      </c>
      <c r="H115" s="319">
        <v>0</v>
      </c>
      <c r="I115" s="315">
        <f>+F115+G115+H115</f>
        <v>0</v>
      </c>
      <c r="J115" s="319">
        <f>+E115-I115</f>
        <v>45900000</v>
      </c>
      <c r="K115" s="320">
        <f>J115</f>
        <v>45900000</v>
      </c>
      <c r="L115" s="384"/>
      <c r="M115" s="39"/>
      <c r="N115" s="39"/>
    </row>
    <row r="116" spans="1:14" ht="15">
      <c r="A116" s="369"/>
      <c r="B116" s="319"/>
      <c r="C116" s="315"/>
      <c r="D116" s="319"/>
      <c r="E116" s="383"/>
      <c r="F116" s="319"/>
      <c r="G116" s="400"/>
      <c r="H116" s="319"/>
      <c r="I116" s="315"/>
      <c r="J116" s="319"/>
      <c r="K116" s="320"/>
      <c r="L116" s="384"/>
      <c r="M116" s="39"/>
      <c r="N116" s="39"/>
    </row>
    <row r="117" spans="1:14" ht="15">
      <c r="A117" s="326"/>
      <c r="B117" s="319"/>
      <c r="C117" s="315"/>
      <c r="D117" s="319"/>
      <c r="E117" s="383"/>
      <c r="F117" s="319"/>
      <c r="G117" s="315"/>
      <c r="H117" s="319"/>
      <c r="I117" s="315"/>
      <c r="J117" s="319"/>
      <c r="K117" s="320"/>
      <c r="L117" s="384"/>
      <c r="M117" s="39"/>
      <c r="N117" s="39"/>
    </row>
    <row r="118" spans="1:14" ht="17.25" customHeight="1">
      <c r="A118" s="333" t="s">
        <v>330</v>
      </c>
      <c r="B118" s="330">
        <f>SUM(B108:B117)</f>
        <v>78328337</v>
      </c>
      <c r="C118" s="330">
        <f t="shared" ref="C118:D118" si="3">SUM(C106:C117)</f>
        <v>0</v>
      </c>
      <c r="D118" s="330">
        <f t="shared" si="3"/>
        <v>0</v>
      </c>
      <c r="E118" s="396">
        <f>SUM(E108:E117)</f>
        <v>78328337</v>
      </c>
      <c r="F118" s="330">
        <f>I119</f>
        <v>31877735</v>
      </c>
      <c r="G118" s="330">
        <f>SUM(G108:G117)</f>
        <v>0</v>
      </c>
      <c r="H118" s="330">
        <f>SUM(H106:H117)</f>
        <v>0</v>
      </c>
      <c r="I118" s="330">
        <f>F118</f>
        <v>31877735</v>
      </c>
      <c r="J118" s="330">
        <f>SUM(J108:J117)</f>
        <v>46450602</v>
      </c>
      <c r="K118" s="330">
        <f>SUM(K108:K117)</f>
        <v>46450602</v>
      </c>
      <c r="L118" s="384"/>
      <c r="M118" s="39"/>
      <c r="N118" s="39"/>
    </row>
    <row r="119" spans="1:14" ht="20.25" customHeight="1">
      <c r="A119" s="333" t="s">
        <v>331</v>
      </c>
      <c r="B119" s="330">
        <f>B118</f>
        <v>78328337</v>
      </c>
      <c r="C119" s="330">
        <v>0</v>
      </c>
      <c r="D119" s="330">
        <v>0</v>
      </c>
      <c r="E119" s="396">
        <f>E118</f>
        <v>78328337</v>
      </c>
      <c r="F119" s="330">
        <f>SUM(F108,F113)</f>
        <v>31877735</v>
      </c>
      <c r="G119" s="330">
        <v>0</v>
      </c>
      <c r="H119" s="398"/>
      <c r="I119" s="330">
        <f>F119+G119</f>
        <v>31877735</v>
      </c>
      <c r="J119" s="330">
        <f>E119-I119</f>
        <v>46450602</v>
      </c>
      <c r="K119" s="330">
        <f>E119-F119</f>
        <v>46450602</v>
      </c>
      <c r="L119" s="384"/>
      <c r="M119" s="39"/>
      <c r="N119" s="39"/>
    </row>
    <row r="120" spans="1:14" ht="19.5" hidden="1" customHeight="1">
      <c r="A120" s="315"/>
      <c r="B120" s="315"/>
      <c r="C120" s="315"/>
      <c r="D120" s="315"/>
      <c r="E120" s="383"/>
      <c r="F120" s="315"/>
      <c r="G120" s="315"/>
      <c r="H120" s="315"/>
      <c r="I120" s="315"/>
      <c r="J120" s="315"/>
      <c r="K120" s="315"/>
      <c r="L120" s="384"/>
      <c r="M120" s="39"/>
      <c r="N120" s="39"/>
    </row>
    <row r="121" spans="1:14" hidden="1">
      <c r="A121" s="39"/>
      <c r="B121" s="39"/>
      <c r="C121" s="39"/>
      <c r="D121" s="39"/>
      <c r="E121" s="92"/>
      <c r="F121" s="39"/>
      <c r="G121" s="39"/>
      <c r="H121" s="39" t="s">
        <v>336</v>
      </c>
      <c r="I121" s="39" t="s">
        <v>38</v>
      </c>
      <c r="J121" s="39"/>
      <c r="K121" s="39"/>
    </row>
    <row r="122" spans="1:14" hidden="1"/>
    <row r="123" spans="1:14" hidden="1">
      <c r="F123" s="156"/>
      <c r="G123" s="156"/>
      <c r="H123" s="156"/>
    </row>
    <row r="124" spans="1:14" hidden="1">
      <c r="G124" s="145"/>
    </row>
    <row r="125" spans="1:14" hidden="1">
      <c r="E125" s="147"/>
      <c r="G125" s="148"/>
    </row>
    <row r="126" spans="1:14" hidden="1"/>
    <row r="127" spans="1:14" hidden="1"/>
    <row r="128" spans="1:14" hidden="1"/>
    <row r="129" hidden="1"/>
    <row r="130" hidden="1"/>
    <row r="131" hidden="1"/>
    <row r="132" hidden="1"/>
    <row r="133" hidden="1"/>
  </sheetData>
  <mergeCells count="18">
    <mergeCell ref="J56:K56"/>
    <mergeCell ref="A79:C79"/>
    <mergeCell ref="A101:A102"/>
    <mergeCell ref="B101:E101"/>
    <mergeCell ref="F101:I101"/>
    <mergeCell ref="J101:K101"/>
    <mergeCell ref="A86:C86"/>
    <mergeCell ref="A56:A57"/>
    <mergeCell ref="B56:E56"/>
    <mergeCell ref="F56:I56"/>
    <mergeCell ref="A7:A8"/>
    <mergeCell ref="B7:E7"/>
    <mergeCell ref="F7:I7"/>
    <mergeCell ref="J7:K7"/>
    <mergeCell ref="A32:A33"/>
    <mergeCell ref="B32:E32"/>
    <mergeCell ref="F32:I32"/>
    <mergeCell ref="J32:K32"/>
  </mergeCells>
  <pageMargins left="0.7" right="0.7" top="0.75" bottom="0.75" header="0.3" footer="0.3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topLeftCell="A28" workbookViewId="0">
      <selection activeCell="D27" sqref="D27"/>
    </sheetView>
  </sheetViews>
  <sheetFormatPr defaultRowHeight="12.75"/>
  <cols>
    <col min="1" max="1" width="9.140625" style="65"/>
    <col min="2" max="2" width="37.85546875" style="65" customWidth="1"/>
    <col min="3" max="3" width="31.42578125" style="65" customWidth="1"/>
    <col min="4" max="4" width="34.5703125" style="68" bestFit="1" customWidth="1"/>
    <col min="5" max="6" width="17.5703125" style="64" customWidth="1"/>
    <col min="7" max="256" width="9.140625" style="65"/>
    <col min="257" max="257" width="37.85546875" style="65" customWidth="1"/>
    <col min="258" max="258" width="31.42578125" style="65" customWidth="1"/>
    <col min="259" max="259" width="34.5703125" style="65" bestFit="1" customWidth="1"/>
    <col min="260" max="260" width="17.5703125" style="65" customWidth="1"/>
    <col min="261" max="261" width="18.140625" style="65" customWidth="1"/>
    <col min="262" max="262" width="9.140625" style="65"/>
    <col min="263" max="263" width="10.85546875" style="65" bestFit="1" customWidth="1"/>
    <col min="264" max="512" width="9.140625" style="65"/>
    <col min="513" max="513" width="37.85546875" style="65" customWidth="1"/>
    <col min="514" max="514" width="31.42578125" style="65" customWidth="1"/>
    <col min="515" max="515" width="34.5703125" style="65" bestFit="1" customWidth="1"/>
    <col min="516" max="516" width="17.5703125" style="65" customWidth="1"/>
    <col min="517" max="517" width="18.140625" style="65" customWidth="1"/>
    <col min="518" max="518" width="9.140625" style="65"/>
    <col min="519" max="519" width="10.85546875" style="65" bestFit="1" customWidth="1"/>
    <col min="520" max="768" width="9.140625" style="65"/>
    <col min="769" max="769" width="37.85546875" style="65" customWidth="1"/>
    <col min="770" max="770" width="31.42578125" style="65" customWidth="1"/>
    <col min="771" max="771" width="34.5703125" style="65" bestFit="1" customWidth="1"/>
    <col min="772" max="772" width="17.5703125" style="65" customWidth="1"/>
    <col min="773" max="773" width="18.140625" style="65" customWidth="1"/>
    <col min="774" max="774" width="9.140625" style="65"/>
    <col min="775" max="775" width="10.85546875" style="65" bestFit="1" customWidth="1"/>
    <col min="776" max="1024" width="9.140625" style="65"/>
    <col min="1025" max="1025" width="37.85546875" style="65" customWidth="1"/>
    <col min="1026" max="1026" width="31.42578125" style="65" customWidth="1"/>
    <col min="1027" max="1027" width="34.5703125" style="65" bestFit="1" customWidth="1"/>
    <col min="1028" max="1028" width="17.5703125" style="65" customWidth="1"/>
    <col min="1029" max="1029" width="18.140625" style="65" customWidth="1"/>
    <col min="1030" max="1030" width="9.140625" style="65"/>
    <col min="1031" max="1031" width="10.85546875" style="65" bestFit="1" customWidth="1"/>
    <col min="1032" max="1280" width="9.140625" style="65"/>
    <col min="1281" max="1281" width="37.85546875" style="65" customWidth="1"/>
    <col min="1282" max="1282" width="31.42578125" style="65" customWidth="1"/>
    <col min="1283" max="1283" width="34.5703125" style="65" bestFit="1" customWidth="1"/>
    <col min="1284" max="1284" width="17.5703125" style="65" customWidth="1"/>
    <col min="1285" max="1285" width="18.140625" style="65" customWidth="1"/>
    <col min="1286" max="1286" width="9.140625" style="65"/>
    <col min="1287" max="1287" width="10.85546875" style="65" bestFit="1" customWidth="1"/>
    <col min="1288" max="1536" width="9.140625" style="65"/>
    <col min="1537" max="1537" width="37.85546875" style="65" customWidth="1"/>
    <col min="1538" max="1538" width="31.42578125" style="65" customWidth="1"/>
    <col min="1539" max="1539" width="34.5703125" style="65" bestFit="1" customWidth="1"/>
    <col min="1540" max="1540" width="17.5703125" style="65" customWidth="1"/>
    <col min="1541" max="1541" width="18.140625" style="65" customWidth="1"/>
    <col min="1542" max="1542" width="9.140625" style="65"/>
    <col min="1543" max="1543" width="10.85546875" style="65" bestFit="1" customWidth="1"/>
    <col min="1544" max="1792" width="9.140625" style="65"/>
    <col min="1793" max="1793" width="37.85546875" style="65" customWidth="1"/>
    <col min="1794" max="1794" width="31.42578125" style="65" customWidth="1"/>
    <col min="1795" max="1795" width="34.5703125" style="65" bestFit="1" customWidth="1"/>
    <col min="1796" max="1796" width="17.5703125" style="65" customWidth="1"/>
    <col min="1797" max="1797" width="18.140625" style="65" customWidth="1"/>
    <col min="1798" max="1798" width="9.140625" style="65"/>
    <col min="1799" max="1799" width="10.85546875" style="65" bestFit="1" customWidth="1"/>
    <col min="1800" max="2048" width="9.140625" style="65"/>
    <col min="2049" max="2049" width="37.85546875" style="65" customWidth="1"/>
    <col min="2050" max="2050" width="31.42578125" style="65" customWidth="1"/>
    <col min="2051" max="2051" width="34.5703125" style="65" bestFit="1" customWidth="1"/>
    <col min="2052" max="2052" width="17.5703125" style="65" customWidth="1"/>
    <col min="2053" max="2053" width="18.140625" style="65" customWidth="1"/>
    <col min="2054" max="2054" width="9.140625" style="65"/>
    <col min="2055" max="2055" width="10.85546875" style="65" bestFit="1" customWidth="1"/>
    <col min="2056" max="2304" width="9.140625" style="65"/>
    <col min="2305" max="2305" width="37.85546875" style="65" customWidth="1"/>
    <col min="2306" max="2306" width="31.42578125" style="65" customWidth="1"/>
    <col min="2307" max="2307" width="34.5703125" style="65" bestFit="1" customWidth="1"/>
    <col min="2308" max="2308" width="17.5703125" style="65" customWidth="1"/>
    <col min="2309" max="2309" width="18.140625" style="65" customWidth="1"/>
    <col min="2310" max="2310" width="9.140625" style="65"/>
    <col min="2311" max="2311" width="10.85546875" style="65" bestFit="1" customWidth="1"/>
    <col min="2312" max="2560" width="9.140625" style="65"/>
    <col min="2561" max="2561" width="37.85546875" style="65" customWidth="1"/>
    <col min="2562" max="2562" width="31.42578125" style="65" customWidth="1"/>
    <col min="2563" max="2563" width="34.5703125" style="65" bestFit="1" customWidth="1"/>
    <col min="2564" max="2564" width="17.5703125" style="65" customWidth="1"/>
    <col min="2565" max="2565" width="18.140625" style="65" customWidth="1"/>
    <col min="2566" max="2566" width="9.140625" style="65"/>
    <col min="2567" max="2567" width="10.85546875" style="65" bestFit="1" customWidth="1"/>
    <col min="2568" max="2816" width="9.140625" style="65"/>
    <col min="2817" max="2817" width="37.85546875" style="65" customWidth="1"/>
    <col min="2818" max="2818" width="31.42578125" style="65" customWidth="1"/>
    <col min="2819" max="2819" width="34.5703125" style="65" bestFit="1" customWidth="1"/>
    <col min="2820" max="2820" width="17.5703125" style="65" customWidth="1"/>
    <col min="2821" max="2821" width="18.140625" style="65" customWidth="1"/>
    <col min="2822" max="2822" width="9.140625" style="65"/>
    <col min="2823" max="2823" width="10.85546875" style="65" bestFit="1" customWidth="1"/>
    <col min="2824" max="3072" width="9.140625" style="65"/>
    <col min="3073" max="3073" width="37.85546875" style="65" customWidth="1"/>
    <col min="3074" max="3074" width="31.42578125" style="65" customWidth="1"/>
    <col min="3075" max="3075" width="34.5703125" style="65" bestFit="1" customWidth="1"/>
    <col min="3076" max="3076" width="17.5703125" style="65" customWidth="1"/>
    <col min="3077" max="3077" width="18.140625" style="65" customWidth="1"/>
    <col min="3078" max="3078" width="9.140625" style="65"/>
    <col min="3079" max="3079" width="10.85546875" style="65" bestFit="1" customWidth="1"/>
    <col min="3080" max="3328" width="9.140625" style="65"/>
    <col min="3329" max="3329" width="37.85546875" style="65" customWidth="1"/>
    <col min="3330" max="3330" width="31.42578125" style="65" customWidth="1"/>
    <col min="3331" max="3331" width="34.5703125" style="65" bestFit="1" customWidth="1"/>
    <col min="3332" max="3332" width="17.5703125" style="65" customWidth="1"/>
    <col min="3333" max="3333" width="18.140625" style="65" customWidth="1"/>
    <col min="3334" max="3334" width="9.140625" style="65"/>
    <col min="3335" max="3335" width="10.85546875" style="65" bestFit="1" customWidth="1"/>
    <col min="3336" max="3584" width="9.140625" style="65"/>
    <col min="3585" max="3585" width="37.85546875" style="65" customWidth="1"/>
    <col min="3586" max="3586" width="31.42578125" style="65" customWidth="1"/>
    <col min="3587" max="3587" width="34.5703125" style="65" bestFit="1" customWidth="1"/>
    <col min="3588" max="3588" width="17.5703125" style="65" customWidth="1"/>
    <col min="3589" max="3589" width="18.140625" style="65" customWidth="1"/>
    <col min="3590" max="3590" width="9.140625" style="65"/>
    <col min="3591" max="3591" width="10.85546875" style="65" bestFit="1" customWidth="1"/>
    <col min="3592" max="3840" width="9.140625" style="65"/>
    <col min="3841" max="3841" width="37.85546875" style="65" customWidth="1"/>
    <col min="3842" max="3842" width="31.42578125" style="65" customWidth="1"/>
    <col min="3843" max="3843" width="34.5703125" style="65" bestFit="1" customWidth="1"/>
    <col min="3844" max="3844" width="17.5703125" style="65" customWidth="1"/>
    <col min="3845" max="3845" width="18.140625" style="65" customWidth="1"/>
    <col min="3846" max="3846" width="9.140625" style="65"/>
    <col min="3847" max="3847" width="10.85546875" style="65" bestFit="1" customWidth="1"/>
    <col min="3848" max="4096" width="9.140625" style="65"/>
    <col min="4097" max="4097" width="37.85546875" style="65" customWidth="1"/>
    <col min="4098" max="4098" width="31.42578125" style="65" customWidth="1"/>
    <col min="4099" max="4099" width="34.5703125" style="65" bestFit="1" customWidth="1"/>
    <col min="4100" max="4100" width="17.5703125" style="65" customWidth="1"/>
    <col min="4101" max="4101" width="18.140625" style="65" customWidth="1"/>
    <col min="4102" max="4102" width="9.140625" style="65"/>
    <col min="4103" max="4103" width="10.85546875" style="65" bestFit="1" customWidth="1"/>
    <col min="4104" max="4352" width="9.140625" style="65"/>
    <col min="4353" max="4353" width="37.85546875" style="65" customWidth="1"/>
    <col min="4354" max="4354" width="31.42578125" style="65" customWidth="1"/>
    <col min="4355" max="4355" width="34.5703125" style="65" bestFit="1" customWidth="1"/>
    <col min="4356" max="4356" width="17.5703125" style="65" customWidth="1"/>
    <col min="4357" max="4357" width="18.140625" style="65" customWidth="1"/>
    <col min="4358" max="4358" width="9.140625" style="65"/>
    <col min="4359" max="4359" width="10.85546875" style="65" bestFit="1" customWidth="1"/>
    <col min="4360" max="4608" width="9.140625" style="65"/>
    <col min="4609" max="4609" width="37.85546875" style="65" customWidth="1"/>
    <col min="4610" max="4610" width="31.42578125" style="65" customWidth="1"/>
    <col min="4611" max="4611" width="34.5703125" style="65" bestFit="1" customWidth="1"/>
    <col min="4612" max="4612" width="17.5703125" style="65" customWidth="1"/>
    <col min="4613" max="4613" width="18.140625" style="65" customWidth="1"/>
    <col min="4614" max="4614" width="9.140625" style="65"/>
    <col min="4615" max="4615" width="10.85546875" style="65" bestFit="1" customWidth="1"/>
    <col min="4616" max="4864" width="9.140625" style="65"/>
    <col min="4865" max="4865" width="37.85546875" style="65" customWidth="1"/>
    <col min="4866" max="4866" width="31.42578125" style="65" customWidth="1"/>
    <col min="4867" max="4867" width="34.5703125" style="65" bestFit="1" customWidth="1"/>
    <col min="4868" max="4868" width="17.5703125" style="65" customWidth="1"/>
    <col min="4869" max="4869" width="18.140625" style="65" customWidth="1"/>
    <col min="4870" max="4870" width="9.140625" style="65"/>
    <col min="4871" max="4871" width="10.85546875" style="65" bestFit="1" customWidth="1"/>
    <col min="4872" max="5120" width="9.140625" style="65"/>
    <col min="5121" max="5121" width="37.85546875" style="65" customWidth="1"/>
    <col min="5122" max="5122" width="31.42578125" style="65" customWidth="1"/>
    <col min="5123" max="5123" width="34.5703125" style="65" bestFit="1" customWidth="1"/>
    <col min="5124" max="5124" width="17.5703125" style="65" customWidth="1"/>
    <col min="5125" max="5125" width="18.140625" style="65" customWidth="1"/>
    <col min="5126" max="5126" width="9.140625" style="65"/>
    <col min="5127" max="5127" width="10.85546875" style="65" bestFit="1" customWidth="1"/>
    <col min="5128" max="5376" width="9.140625" style="65"/>
    <col min="5377" max="5377" width="37.85546875" style="65" customWidth="1"/>
    <col min="5378" max="5378" width="31.42578125" style="65" customWidth="1"/>
    <col min="5379" max="5379" width="34.5703125" style="65" bestFit="1" customWidth="1"/>
    <col min="5380" max="5380" width="17.5703125" style="65" customWidth="1"/>
    <col min="5381" max="5381" width="18.140625" style="65" customWidth="1"/>
    <col min="5382" max="5382" width="9.140625" style="65"/>
    <col min="5383" max="5383" width="10.85546875" style="65" bestFit="1" customWidth="1"/>
    <col min="5384" max="5632" width="9.140625" style="65"/>
    <col min="5633" max="5633" width="37.85546875" style="65" customWidth="1"/>
    <col min="5634" max="5634" width="31.42578125" style="65" customWidth="1"/>
    <col min="5635" max="5635" width="34.5703125" style="65" bestFit="1" customWidth="1"/>
    <col min="5636" max="5636" width="17.5703125" style="65" customWidth="1"/>
    <col min="5637" max="5637" width="18.140625" style="65" customWidth="1"/>
    <col min="5638" max="5638" width="9.140625" style="65"/>
    <col min="5639" max="5639" width="10.85546875" style="65" bestFit="1" customWidth="1"/>
    <col min="5640" max="5888" width="9.140625" style="65"/>
    <col min="5889" max="5889" width="37.85546875" style="65" customWidth="1"/>
    <col min="5890" max="5890" width="31.42578125" style="65" customWidth="1"/>
    <col min="5891" max="5891" width="34.5703125" style="65" bestFit="1" customWidth="1"/>
    <col min="5892" max="5892" width="17.5703125" style="65" customWidth="1"/>
    <col min="5893" max="5893" width="18.140625" style="65" customWidth="1"/>
    <col min="5894" max="5894" width="9.140625" style="65"/>
    <col min="5895" max="5895" width="10.85546875" style="65" bestFit="1" customWidth="1"/>
    <col min="5896" max="6144" width="9.140625" style="65"/>
    <col min="6145" max="6145" width="37.85546875" style="65" customWidth="1"/>
    <col min="6146" max="6146" width="31.42578125" style="65" customWidth="1"/>
    <col min="6147" max="6147" width="34.5703125" style="65" bestFit="1" customWidth="1"/>
    <col min="6148" max="6148" width="17.5703125" style="65" customWidth="1"/>
    <col min="6149" max="6149" width="18.140625" style="65" customWidth="1"/>
    <col min="6150" max="6150" width="9.140625" style="65"/>
    <col min="6151" max="6151" width="10.85546875" style="65" bestFit="1" customWidth="1"/>
    <col min="6152" max="6400" width="9.140625" style="65"/>
    <col min="6401" max="6401" width="37.85546875" style="65" customWidth="1"/>
    <col min="6402" max="6402" width="31.42578125" style="65" customWidth="1"/>
    <col min="6403" max="6403" width="34.5703125" style="65" bestFit="1" customWidth="1"/>
    <col min="6404" max="6404" width="17.5703125" style="65" customWidth="1"/>
    <col min="6405" max="6405" width="18.140625" style="65" customWidth="1"/>
    <col min="6406" max="6406" width="9.140625" style="65"/>
    <col min="6407" max="6407" width="10.85546875" style="65" bestFit="1" customWidth="1"/>
    <col min="6408" max="6656" width="9.140625" style="65"/>
    <col min="6657" max="6657" width="37.85546875" style="65" customWidth="1"/>
    <col min="6658" max="6658" width="31.42578125" style="65" customWidth="1"/>
    <col min="6659" max="6659" width="34.5703125" style="65" bestFit="1" customWidth="1"/>
    <col min="6660" max="6660" width="17.5703125" style="65" customWidth="1"/>
    <col min="6661" max="6661" width="18.140625" style="65" customWidth="1"/>
    <col min="6662" max="6662" width="9.140625" style="65"/>
    <col min="6663" max="6663" width="10.85546875" style="65" bestFit="1" customWidth="1"/>
    <col min="6664" max="6912" width="9.140625" style="65"/>
    <col min="6913" max="6913" width="37.85546875" style="65" customWidth="1"/>
    <col min="6914" max="6914" width="31.42578125" style="65" customWidth="1"/>
    <col min="6915" max="6915" width="34.5703125" style="65" bestFit="1" customWidth="1"/>
    <col min="6916" max="6916" width="17.5703125" style="65" customWidth="1"/>
    <col min="6917" max="6917" width="18.140625" style="65" customWidth="1"/>
    <col min="6918" max="6918" width="9.140625" style="65"/>
    <col min="6919" max="6919" width="10.85546875" style="65" bestFit="1" customWidth="1"/>
    <col min="6920" max="7168" width="9.140625" style="65"/>
    <col min="7169" max="7169" width="37.85546875" style="65" customWidth="1"/>
    <col min="7170" max="7170" width="31.42578125" style="65" customWidth="1"/>
    <col min="7171" max="7171" width="34.5703125" style="65" bestFit="1" customWidth="1"/>
    <col min="7172" max="7172" width="17.5703125" style="65" customWidth="1"/>
    <col min="7173" max="7173" width="18.140625" style="65" customWidth="1"/>
    <col min="7174" max="7174" width="9.140625" style="65"/>
    <col min="7175" max="7175" width="10.85546875" style="65" bestFit="1" customWidth="1"/>
    <col min="7176" max="7424" width="9.140625" style="65"/>
    <col min="7425" max="7425" width="37.85546875" style="65" customWidth="1"/>
    <col min="7426" max="7426" width="31.42578125" style="65" customWidth="1"/>
    <col min="7427" max="7427" width="34.5703125" style="65" bestFit="1" customWidth="1"/>
    <col min="7428" max="7428" width="17.5703125" style="65" customWidth="1"/>
    <col min="7429" max="7429" width="18.140625" style="65" customWidth="1"/>
    <col min="7430" max="7430" width="9.140625" style="65"/>
    <col min="7431" max="7431" width="10.85546875" style="65" bestFit="1" customWidth="1"/>
    <col min="7432" max="7680" width="9.140625" style="65"/>
    <col min="7681" max="7681" width="37.85546875" style="65" customWidth="1"/>
    <col min="7682" max="7682" width="31.42578125" style="65" customWidth="1"/>
    <col min="7683" max="7683" width="34.5703125" style="65" bestFit="1" customWidth="1"/>
    <col min="7684" max="7684" width="17.5703125" style="65" customWidth="1"/>
    <col min="7685" max="7685" width="18.140625" style="65" customWidth="1"/>
    <col min="7686" max="7686" width="9.140625" style="65"/>
    <col min="7687" max="7687" width="10.85546875" style="65" bestFit="1" customWidth="1"/>
    <col min="7688" max="7936" width="9.140625" style="65"/>
    <col min="7937" max="7937" width="37.85546875" style="65" customWidth="1"/>
    <col min="7938" max="7938" width="31.42578125" style="65" customWidth="1"/>
    <col min="7939" max="7939" width="34.5703125" style="65" bestFit="1" customWidth="1"/>
    <col min="7940" max="7940" width="17.5703125" style="65" customWidth="1"/>
    <col min="7941" max="7941" width="18.140625" style="65" customWidth="1"/>
    <col min="7942" max="7942" width="9.140625" style="65"/>
    <col min="7943" max="7943" width="10.85546875" style="65" bestFit="1" customWidth="1"/>
    <col min="7944" max="8192" width="9.140625" style="65"/>
    <col min="8193" max="8193" width="37.85546875" style="65" customWidth="1"/>
    <col min="8194" max="8194" width="31.42578125" style="65" customWidth="1"/>
    <col min="8195" max="8195" width="34.5703125" style="65" bestFit="1" customWidth="1"/>
    <col min="8196" max="8196" width="17.5703125" style="65" customWidth="1"/>
    <col min="8197" max="8197" width="18.140625" style="65" customWidth="1"/>
    <col min="8198" max="8198" width="9.140625" style="65"/>
    <col min="8199" max="8199" width="10.85546875" style="65" bestFit="1" customWidth="1"/>
    <col min="8200" max="8448" width="9.140625" style="65"/>
    <col min="8449" max="8449" width="37.85546875" style="65" customWidth="1"/>
    <col min="8450" max="8450" width="31.42578125" style="65" customWidth="1"/>
    <col min="8451" max="8451" width="34.5703125" style="65" bestFit="1" customWidth="1"/>
    <col min="8452" max="8452" width="17.5703125" style="65" customWidth="1"/>
    <col min="8453" max="8453" width="18.140625" style="65" customWidth="1"/>
    <col min="8454" max="8454" width="9.140625" style="65"/>
    <col min="8455" max="8455" width="10.85546875" style="65" bestFit="1" customWidth="1"/>
    <col min="8456" max="8704" width="9.140625" style="65"/>
    <col min="8705" max="8705" width="37.85546875" style="65" customWidth="1"/>
    <col min="8706" max="8706" width="31.42578125" style="65" customWidth="1"/>
    <col min="8707" max="8707" width="34.5703125" style="65" bestFit="1" customWidth="1"/>
    <col min="8708" max="8708" width="17.5703125" style="65" customWidth="1"/>
    <col min="8709" max="8709" width="18.140625" style="65" customWidth="1"/>
    <col min="8710" max="8710" width="9.140625" style="65"/>
    <col min="8711" max="8711" width="10.85546875" style="65" bestFit="1" customWidth="1"/>
    <col min="8712" max="8960" width="9.140625" style="65"/>
    <col min="8961" max="8961" width="37.85546875" style="65" customWidth="1"/>
    <col min="8962" max="8962" width="31.42578125" style="65" customWidth="1"/>
    <col min="8963" max="8963" width="34.5703125" style="65" bestFit="1" customWidth="1"/>
    <col min="8964" max="8964" width="17.5703125" style="65" customWidth="1"/>
    <col min="8965" max="8965" width="18.140625" style="65" customWidth="1"/>
    <col min="8966" max="8966" width="9.140625" style="65"/>
    <col min="8967" max="8967" width="10.85546875" style="65" bestFit="1" customWidth="1"/>
    <col min="8968" max="9216" width="9.140625" style="65"/>
    <col min="9217" max="9217" width="37.85546875" style="65" customWidth="1"/>
    <col min="9218" max="9218" width="31.42578125" style="65" customWidth="1"/>
    <col min="9219" max="9219" width="34.5703125" style="65" bestFit="1" customWidth="1"/>
    <col min="9220" max="9220" width="17.5703125" style="65" customWidth="1"/>
    <col min="9221" max="9221" width="18.140625" style="65" customWidth="1"/>
    <col min="9222" max="9222" width="9.140625" style="65"/>
    <col min="9223" max="9223" width="10.85546875" style="65" bestFit="1" customWidth="1"/>
    <col min="9224" max="9472" width="9.140625" style="65"/>
    <col min="9473" max="9473" width="37.85546875" style="65" customWidth="1"/>
    <col min="9474" max="9474" width="31.42578125" style="65" customWidth="1"/>
    <col min="9475" max="9475" width="34.5703125" style="65" bestFit="1" customWidth="1"/>
    <col min="9476" max="9476" width="17.5703125" style="65" customWidth="1"/>
    <col min="9477" max="9477" width="18.140625" style="65" customWidth="1"/>
    <col min="9478" max="9478" width="9.140625" style="65"/>
    <col min="9479" max="9479" width="10.85546875" style="65" bestFit="1" customWidth="1"/>
    <col min="9480" max="9728" width="9.140625" style="65"/>
    <col min="9729" max="9729" width="37.85546875" style="65" customWidth="1"/>
    <col min="9730" max="9730" width="31.42578125" style="65" customWidth="1"/>
    <col min="9731" max="9731" width="34.5703125" style="65" bestFit="1" customWidth="1"/>
    <col min="9732" max="9732" width="17.5703125" style="65" customWidth="1"/>
    <col min="9733" max="9733" width="18.140625" style="65" customWidth="1"/>
    <col min="9734" max="9734" width="9.140625" style="65"/>
    <col min="9735" max="9735" width="10.85546875" style="65" bestFit="1" customWidth="1"/>
    <col min="9736" max="9984" width="9.140625" style="65"/>
    <col min="9985" max="9985" width="37.85546875" style="65" customWidth="1"/>
    <col min="9986" max="9986" width="31.42578125" style="65" customWidth="1"/>
    <col min="9987" max="9987" width="34.5703125" style="65" bestFit="1" customWidth="1"/>
    <col min="9988" max="9988" width="17.5703125" style="65" customWidth="1"/>
    <col min="9989" max="9989" width="18.140625" style="65" customWidth="1"/>
    <col min="9990" max="9990" width="9.140625" style="65"/>
    <col min="9991" max="9991" width="10.85546875" style="65" bestFit="1" customWidth="1"/>
    <col min="9992" max="10240" width="9.140625" style="65"/>
    <col min="10241" max="10241" width="37.85546875" style="65" customWidth="1"/>
    <col min="10242" max="10242" width="31.42578125" style="65" customWidth="1"/>
    <col min="10243" max="10243" width="34.5703125" style="65" bestFit="1" customWidth="1"/>
    <col min="10244" max="10244" width="17.5703125" style="65" customWidth="1"/>
    <col min="10245" max="10245" width="18.140625" style="65" customWidth="1"/>
    <col min="10246" max="10246" width="9.140625" style="65"/>
    <col min="10247" max="10247" width="10.85546875" style="65" bestFit="1" customWidth="1"/>
    <col min="10248" max="10496" width="9.140625" style="65"/>
    <col min="10497" max="10497" width="37.85546875" style="65" customWidth="1"/>
    <col min="10498" max="10498" width="31.42578125" style="65" customWidth="1"/>
    <col min="10499" max="10499" width="34.5703125" style="65" bestFit="1" customWidth="1"/>
    <col min="10500" max="10500" width="17.5703125" style="65" customWidth="1"/>
    <col min="10501" max="10501" width="18.140625" style="65" customWidth="1"/>
    <col min="10502" max="10502" width="9.140625" style="65"/>
    <col min="10503" max="10503" width="10.85546875" style="65" bestFit="1" customWidth="1"/>
    <col min="10504" max="10752" width="9.140625" style="65"/>
    <col min="10753" max="10753" width="37.85546875" style="65" customWidth="1"/>
    <col min="10754" max="10754" width="31.42578125" style="65" customWidth="1"/>
    <col min="10755" max="10755" width="34.5703125" style="65" bestFit="1" customWidth="1"/>
    <col min="10756" max="10756" width="17.5703125" style="65" customWidth="1"/>
    <col min="10757" max="10757" width="18.140625" style="65" customWidth="1"/>
    <col min="10758" max="10758" width="9.140625" style="65"/>
    <col min="10759" max="10759" width="10.85546875" style="65" bestFit="1" customWidth="1"/>
    <col min="10760" max="11008" width="9.140625" style="65"/>
    <col min="11009" max="11009" width="37.85546875" style="65" customWidth="1"/>
    <col min="11010" max="11010" width="31.42578125" style="65" customWidth="1"/>
    <col min="11011" max="11011" width="34.5703125" style="65" bestFit="1" customWidth="1"/>
    <col min="11012" max="11012" width="17.5703125" style="65" customWidth="1"/>
    <col min="11013" max="11013" width="18.140625" style="65" customWidth="1"/>
    <col min="11014" max="11014" width="9.140625" style="65"/>
    <col min="11015" max="11015" width="10.85546875" style="65" bestFit="1" customWidth="1"/>
    <col min="11016" max="11264" width="9.140625" style="65"/>
    <col min="11265" max="11265" width="37.85546875" style="65" customWidth="1"/>
    <col min="11266" max="11266" width="31.42578125" style="65" customWidth="1"/>
    <col min="11267" max="11267" width="34.5703125" style="65" bestFit="1" customWidth="1"/>
    <col min="11268" max="11268" width="17.5703125" style="65" customWidth="1"/>
    <col min="11269" max="11269" width="18.140625" style="65" customWidth="1"/>
    <col min="11270" max="11270" width="9.140625" style="65"/>
    <col min="11271" max="11271" width="10.85546875" style="65" bestFit="1" customWidth="1"/>
    <col min="11272" max="11520" width="9.140625" style="65"/>
    <col min="11521" max="11521" width="37.85546875" style="65" customWidth="1"/>
    <col min="11522" max="11522" width="31.42578125" style="65" customWidth="1"/>
    <col min="11523" max="11523" width="34.5703125" style="65" bestFit="1" customWidth="1"/>
    <col min="11524" max="11524" width="17.5703125" style="65" customWidth="1"/>
    <col min="11525" max="11525" width="18.140625" style="65" customWidth="1"/>
    <col min="11526" max="11526" width="9.140625" style="65"/>
    <col min="11527" max="11527" width="10.85546875" style="65" bestFit="1" customWidth="1"/>
    <col min="11528" max="11776" width="9.140625" style="65"/>
    <col min="11777" max="11777" width="37.85546875" style="65" customWidth="1"/>
    <col min="11778" max="11778" width="31.42578125" style="65" customWidth="1"/>
    <col min="11779" max="11779" width="34.5703125" style="65" bestFit="1" customWidth="1"/>
    <col min="11780" max="11780" width="17.5703125" style="65" customWidth="1"/>
    <col min="11781" max="11781" width="18.140625" style="65" customWidth="1"/>
    <col min="11782" max="11782" width="9.140625" style="65"/>
    <col min="11783" max="11783" width="10.85546875" style="65" bestFit="1" customWidth="1"/>
    <col min="11784" max="12032" width="9.140625" style="65"/>
    <col min="12033" max="12033" width="37.85546875" style="65" customWidth="1"/>
    <col min="12034" max="12034" width="31.42578125" style="65" customWidth="1"/>
    <col min="12035" max="12035" width="34.5703125" style="65" bestFit="1" customWidth="1"/>
    <col min="12036" max="12036" width="17.5703125" style="65" customWidth="1"/>
    <col min="12037" max="12037" width="18.140625" style="65" customWidth="1"/>
    <col min="12038" max="12038" width="9.140625" style="65"/>
    <col min="12039" max="12039" width="10.85546875" style="65" bestFit="1" customWidth="1"/>
    <col min="12040" max="12288" width="9.140625" style="65"/>
    <col min="12289" max="12289" width="37.85546875" style="65" customWidth="1"/>
    <col min="12290" max="12290" width="31.42578125" style="65" customWidth="1"/>
    <col min="12291" max="12291" width="34.5703125" style="65" bestFit="1" customWidth="1"/>
    <col min="12292" max="12292" width="17.5703125" style="65" customWidth="1"/>
    <col min="12293" max="12293" width="18.140625" style="65" customWidth="1"/>
    <col min="12294" max="12294" width="9.140625" style="65"/>
    <col min="12295" max="12295" width="10.85546875" style="65" bestFit="1" customWidth="1"/>
    <col min="12296" max="12544" width="9.140625" style="65"/>
    <col min="12545" max="12545" width="37.85546875" style="65" customWidth="1"/>
    <col min="12546" max="12546" width="31.42578125" style="65" customWidth="1"/>
    <col min="12547" max="12547" width="34.5703125" style="65" bestFit="1" customWidth="1"/>
    <col min="12548" max="12548" width="17.5703125" style="65" customWidth="1"/>
    <col min="12549" max="12549" width="18.140625" style="65" customWidth="1"/>
    <col min="12550" max="12550" width="9.140625" style="65"/>
    <col min="12551" max="12551" width="10.85546875" style="65" bestFit="1" customWidth="1"/>
    <col min="12552" max="12800" width="9.140625" style="65"/>
    <col min="12801" max="12801" width="37.85546875" style="65" customWidth="1"/>
    <col min="12802" max="12802" width="31.42578125" style="65" customWidth="1"/>
    <col min="12803" max="12803" width="34.5703125" style="65" bestFit="1" customWidth="1"/>
    <col min="12804" max="12804" width="17.5703125" style="65" customWidth="1"/>
    <col min="12805" max="12805" width="18.140625" style="65" customWidth="1"/>
    <col min="12806" max="12806" width="9.140625" style="65"/>
    <col min="12807" max="12807" width="10.85546875" style="65" bestFit="1" customWidth="1"/>
    <col min="12808" max="13056" width="9.140625" style="65"/>
    <col min="13057" max="13057" width="37.85546875" style="65" customWidth="1"/>
    <col min="13058" max="13058" width="31.42578125" style="65" customWidth="1"/>
    <col min="13059" max="13059" width="34.5703125" style="65" bestFit="1" customWidth="1"/>
    <col min="13060" max="13060" width="17.5703125" style="65" customWidth="1"/>
    <col min="13061" max="13061" width="18.140625" style="65" customWidth="1"/>
    <col min="13062" max="13062" width="9.140625" style="65"/>
    <col min="13063" max="13063" width="10.85546875" style="65" bestFit="1" customWidth="1"/>
    <col min="13064" max="13312" width="9.140625" style="65"/>
    <col min="13313" max="13313" width="37.85546875" style="65" customWidth="1"/>
    <col min="13314" max="13314" width="31.42578125" style="65" customWidth="1"/>
    <col min="13315" max="13315" width="34.5703125" style="65" bestFit="1" customWidth="1"/>
    <col min="13316" max="13316" width="17.5703125" style="65" customWidth="1"/>
    <col min="13317" max="13317" width="18.140625" style="65" customWidth="1"/>
    <col min="13318" max="13318" width="9.140625" style="65"/>
    <col min="13319" max="13319" width="10.85546875" style="65" bestFit="1" customWidth="1"/>
    <col min="13320" max="13568" width="9.140625" style="65"/>
    <col min="13569" max="13569" width="37.85546875" style="65" customWidth="1"/>
    <col min="13570" max="13570" width="31.42578125" style="65" customWidth="1"/>
    <col min="13571" max="13571" width="34.5703125" style="65" bestFit="1" customWidth="1"/>
    <col min="13572" max="13572" width="17.5703125" style="65" customWidth="1"/>
    <col min="13573" max="13573" width="18.140625" style="65" customWidth="1"/>
    <col min="13574" max="13574" width="9.140625" style="65"/>
    <col min="13575" max="13575" width="10.85546875" style="65" bestFit="1" customWidth="1"/>
    <col min="13576" max="13824" width="9.140625" style="65"/>
    <col min="13825" max="13825" width="37.85546875" style="65" customWidth="1"/>
    <col min="13826" max="13826" width="31.42578125" style="65" customWidth="1"/>
    <col min="13827" max="13827" width="34.5703125" style="65" bestFit="1" customWidth="1"/>
    <col min="13828" max="13828" width="17.5703125" style="65" customWidth="1"/>
    <col min="13829" max="13829" width="18.140625" style="65" customWidth="1"/>
    <col min="13830" max="13830" width="9.140625" style="65"/>
    <col min="13831" max="13831" width="10.85546875" style="65" bestFit="1" customWidth="1"/>
    <col min="13832" max="14080" width="9.140625" style="65"/>
    <col min="14081" max="14081" width="37.85546875" style="65" customWidth="1"/>
    <col min="14082" max="14082" width="31.42578125" style="65" customWidth="1"/>
    <col min="14083" max="14083" width="34.5703125" style="65" bestFit="1" customWidth="1"/>
    <col min="14084" max="14084" width="17.5703125" style="65" customWidth="1"/>
    <col min="14085" max="14085" width="18.140625" style="65" customWidth="1"/>
    <col min="14086" max="14086" width="9.140625" style="65"/>
    <col min="14087" max="14087" width="10.85546875" style="65" bestFit="1" customWidth="1"/>
    <col min="14088" max="14336" width="9.140625" style="65"/>
    <col min="14337" max="14337" width="37.85546875" style="65" customWidth="1"/>
    <col min="14338" max="14338" width="31.42578125" style="65" customWidth="1"/>
    <col min="14339" max="14339" width="34.5703125" style="65" bestFit="1" customWidth="1"/>
    <col min="14340" max="14340" width="17.5703125" style="65" customWidth="1"/>
    <col min="14341" max="14341" width="18.140625" style="65" customWidth="1"/>
    <col min="14342" max="14342" width="9.140625" style="65"/>
    <col min="14343" max="14343" width="10.85546875" style="65" bestFit="1" customWidth="1"/>
    <col min="14344" max="14592" width="9.140625" style="65"/>
    <col min="14593" max="14593" width="37.85546875" style="65" customWidth="1"/>
    <col min="14594" max="14594" width="31.42578125" style="65" customWidth="1"/>
    <col min="14595" max="14595" width="34.5703125" style="65" bestFit="1" customWidth="1"/>
    <col min="14596" max="14596" width="17.5703125" style="65" customWidth="1"/>
    <col min="14597" max="14597" width="18.140625" style="65" customWidth="1"/>
    <col min="14598" max="14598" width="9.140625" style="65"/>
    <col min="14599" max="14599" width="10.85546875" style="65" bestFit="1" customWidth="1"/>
    <col min="14600" max="14848" width="9.140625" style="65"/>
    <col min="14849" max="14849" width="37.85546875" style="65" customWidth="1"/>
    <col min="14850" max="14850" width="31.42578125" style="65" customWidth="1"/>
    <col min="14851" max="14851" width="34.5703125" style="65" bestFit="1" customWidth="1"/>
    <col min="14852" max="14852" width="17.5703125" style="65" customWidth="1"/>
    <col min="14853" max="14853" width="18.140625" style="65" customWidth="1"/>
    <col min="14854" max="14854" width="9.140625" style="65"/>
    <col min="14855" max="14855" width="10.85546875" style="65" bestFit="1" customWidth="1"/>
    <col min="14856" max="15104" width="9.140625" style="65"/>
    <col min="15105" max="15105" width="37.85546875" style="65" customWidth="1"/>
    <col min="15106" max="15106" width="31.42578125" style="65" customWidth="1"/>
    <col min="15107" max="15107" width="34.5703125" style="65" bestFit="1" customWidth="1"/>
    <col min="15108" max="15108" width="17.5703125" style="65" customWidth="1"/>
    <col min="15109" max="15109" width="18.140625" style="65" customWidth="1"/>
    <col min="15110" max="15110" width="9.140625" style="65"/>
    <col min="15111" max="15111" width="10.85546875" style="65" bestFit="1" customWidth="1"/>
    <col min="15112" max="15360" width="9.140625" style="65"/>
    <col min="15361" max="15361" width="37.85546875" style="65" customWidth="1"/>
    <col min="15362" max="15362" width="31.42578125" style="65" customWidth="1"/>
    <col min="15363" max="15363" width="34.5703125" style="65" bestFit="1" customWidth="1"/>
    <col min="15364" max="15364" width="17.5703125" style="65" customWidth="1"/>
    <col min="15365" max="15365" width="18.140625" style="65" customWidth="1"/>
    <col min="15366" max="15366" width="9.140625" style="65"/>
    <col min="15367" max="15367" width="10.85546875" style="65" bestFit="1" customWidth="1"/>
    <col min="15368" max="15616" width="9.140625" style="65"/>
    <col min="15617" max="15617" width="37.85546875" style="65" customWidth="1"/>
    <col min="15618" max="15618" width="31.42578125" style="65" customWidth="1"/>
    <col min="15619" max="15619" width="34.5703125" style="65" bestFit="1" customWidth="1"/>
    <col min="15620" max="15620" width="17.5703125" style="65" customWidth="1"/>
    <col min="15621" max="15621" width="18.140625" style="65" customWidth="1"/>
    <col min="15622" max="15622" width="9.140625" style="65"/>
    <col min="15623" max="15623" width="10.85546875" style="65" bestFit="1" customWidth="1"/>
    <col min="15624" max="15872" width="9.140625" style="65"/>
    <col min="15873" max="15873" width="37.85546875" style="65" customWidth="1"/>
    <col min="15874" max="15874" width="31.42578125" style="65" customWidth="1"/>
    <col min="15875" max="15875" width="34.5703125" style="65" bestFit="1" customWidth="1"/>
    <col min="15876" max="15876" width="17.5703125" style="65" customWidth="1"/>
    <col min="15877" max="15877" width="18.140625" style="65" customWidth="1"/>
    <col min="15878" max="15878" width="9.140625" style="65"/>
    <col min="15879" max="15879" width="10.85546875" style="65" bestFit="1" customWidth="1"/>
    <col min="15880" max="16128" width="9.140625" style="65"/>
    <col min="16129" max="16129" width="37.85546875" style="65" customWidth="1"/>
    <col min="16130" max="16130" width="31.42578125" style="65" customWidth="1"/>
    <col min="16131" max="16131" width="34.5703125" style="65" bestFit="1" customWidth="1"/>
    <col min="16132" max="16132" width="17.5703125" style="65" customWidth="1"/>
    <col min="16133" max="16133" width="18.140625" style="65" customWidth="1"/>
    <col min="16134" max="16134" width="9.140625" style="65"/>
    <col min="16135" max="16135" width="10.85546875" style="65" bestFit="1" customWidth="1"/>
    <col min="16136" max="16384" width="9.140625" style="65"/>
  </cols>
  <sheetData>
    <row r="2" spans="1:4">
      <c r="A2" s="61">
        <v>30</v>
      </c>
      <c r="B2" s="62" t="s">
        <v>127</v>
      </c>
      <c r="C2" s="63"/>
      <c r="D2" s="63"/>
    </row>
    <row r="3" spans="1:4">
      <c r="A3" s="66"/>
      <c r="B3" s="63"/>
      <c r="C3" s="63"/>
      <c r="D3" s="63"/>
    </row>
    <row r="4" spans="1:4">
      <c r="A4" s="10" t="s">
        <v>73</v>
      </c>
      <c r="B4" s="11" t="s">
        <v>128</v>
      </c>
      <c r="C4" s="12"/>
      <c r="D4" s="11"/>
    </row>
    <row r="5" spans="1:4">
      <c r="A5" s="43"/>
      <c r="B5" s="12"/>
      <c r="C5" s="12"/>
      <c r="D5" s="12"/>
    </row>
    <row r="6" spans="1:4">
      <c r="A6" s="12"/>
      <c r="B6" s="11" t="s">
        <v>129</v>
      </c>
      <c r="C6" s="12"/>
      <c r="D6" s="11" t="s">
        <v>130</v>
      </c>
    </row>
    <row r="7" spans="1:4">
      <c r="A7" s="43">
        <v>1</v>
      </c>
      <c r="B7" s="12" t="s">
        <v>190</v>
      </c>
      <c r="C7" s="12"/>
      <c r="D7" s="44" t="s">
        <v>74</v>
      </c>
    </row>
    <row r="8" spans="1:4">
      <c r="A8" s="43"/>
      <c r="B8" s="12"/>
      <c r="C8" s="12"/>
      <c r="D8" s="44"/>
    </row>
    <row r="9" spans="1:4">
      <c r="A9" s="10" t="s">
        <v>70</v>
      </c>
      <c r="B9" s="11" t="s">
        <v>131</v>
      </c>
      <c r="C9" s="12"/>
      <c r="D9" s="12"/>
    </row>
    <row r="10" spans="1:4">
      <c r="A10" s="43"/>
      <c r="B10" s="12"/>
      <c r="C10" s="12"/>
      <c r="D10" s="12"/>
    </row>
    <row r="11" spans="1:4">
      <c r="A11" s="43"/>
      <c r="B11" s="11" t="s">
        <v>129</v>
      </c>
      <c r="C11" s="12"/>
      <c r="D11" s="11" t="s">
        <v>130</v>
      </c>
    </row>
    <row r="12" spans="1:4">
      <c r="A12" s="63"/>
      <c r="B12" s="63"/>
      <c r="C12" s="12"/>
      <c r="D12" s="535" t="s">
        <v>132</v>
      </c>
    </row>
    <row r="13" spans="1:4">
      <c r="A13" s="43"/>
      <c r="B13" s="12"/>
      <c r="C13" s="12"/>
      <c r="D13" s="535"/>
    </row>
    <row r="14" spans="1:4">
      <c r="A14" s="43">
        <v>2</v>
      </c>
      <c r="B14" s="12" t="s">
        <v>193</v>
      </c>
      <c r="C14" s="12"/>
      <c r="D14" s="535"/>
    </row>
    <row r="15" spans="1:4">
      <c r="A15" s="43">
        <v>3</v>
      </c>
      <c r="B15" s="12" t="s">
        <v>216</v>
      </c>
      <c r="C15" s="12"/>
      <c r="D15" s="535"/>
    </row>
    <row r="16" spans="1:4">
      <c r="A16" s="43">
        <v>4</v>
      </c>
      <c r="B16" s="45" t="s">
        <v>217</v>
      </c>
      <c r="C16" s="12"/>
      <c r="D16" s="535"/>
    </row>
    <row r="17" spans="1:6">
      <c r="A17" s="43">
        <v>5</v>
      </c>
      <c r="B17" s="45" t="s">
        <v>218</v>
      </c>
      <c r="C17" s="12"/>
      <c r="D17" s="535"/>
    </row>
    <row r="18" spans="1:6">
      <c r="A18" s="43"/>
      <c r="B18" s="45"/>
      <c r="C18" s="12"/>
      <c r="D18" s="46"/>
    </row>
    <row r="19" spans="1:6" ht="15.75" customHeight="1">
      <c r="A19" s="43">
        <v>6</v>
      </c>
      <c r="B19" s="12" t="s">
        <v>112</v>
      </c>
      <c r="C19" s="12"/>
      <c r="D19" s="63"/>
    </row>
    <row r="20" spans="1:6">
      <c r="A20" s="43">
        <v>7</v>
      </c>
      <c r="B20" s="12" t="s">
        <v>191</v>
      </c>
      <c r="C20" s="12"/>
      <c r="D20" s="47" t="s">
        <v>145</v>
      </c>
    </row>
    <row r="21" spans="1:6">
      <c r="A21" s="48">
        <v>8</v>
      </c>
      <c r="B21" s="47" t="s">
        <v>192</v>
      </c>
      <c r="C21" s="47"/>
      <c r="D21" s="47"/>
    </row>
    <row r="22" spans="1:6">
      <c r="A22" s="48"/>
      <c r="B22" s="47"/>
      <c r="C22" s="47"/>
      <c r="D22" s="47"/>
    </row>
    <row r="23" spans="1:6">
      <c r="A23" s="67" t="s">
        <v>337</v>
      </c>
      <c r="B23" s="67"/>
      <c r="C23" s="67"/>
    </row>
    <row r="24" spans="1:6" ht="13.5" thickBot="1"/>
    <row r="25" spans="1:6" ht="39" thickBot="1">
      <c r="A25" s="49" t="s">
        <v>133</v>
      </c>
      <c r="B25" s="50" t="s">
        <v>134</v>
      </c>
      <c r="C25" s="51" t="s">
        <v>135</v>
      </c>
      <c r="D25" s="52" t="s">
        <v>136</v>
      </c>
      <c r="E25" s="51" t="s">
        <v>137</v>
      </c>
      <c r="F25" s="53" t="s">
        <v>338</v>
      </c>
    </row>
    <row r="26" spans="1:6" ht="20.25" customHeight="1">
      <c r="A26" s="13">
        <v>1</v>
      </c>
      <c r="B26" s="54" t="s">
        <v>190</v>
      </c>
      <c r="C26" s="55" t="s">
        <v>74</v>
      </c>
      <c r="D26" s="69" t="s">
        <v>197</v>
      </c>
      <c r="E26" s="14"/>
      <c r="F26" s="144">
        <v>4210000</v>
      </c>
    </row>
    <row r="27" spans="1:6">
      <c r="A27" s="13"/>
      <c r="B27" s="56"/>
      <c r="C27" s="57"/>
      <c r="D27" s="70"/>
      <c r="E27" s="15"/>
      <c r="F27" s="15"/>
    </row>
    <row r="28" spans="1:6">
      <c r="A28" s="13"/>
      <c r="B28" s="56"/>
      <c r="C28" s="57"/>
      <c r="D28" s="70" t="s">
        <v>198</v>
      </c>
      <c r="E28" s="15" t="s">
        <v>282</v>
      </c>
      <c r="F28" s="15"/>
    </row>
    <row r="29" spans="1:6">
      <c r="A29" s="13"/>
      <c r="B29" s="56"/>
      <c r="C29" s="57"/>
      <c r="D29" s="70"/>
      <c r="E29" s="15"/>
      <c r="F29" s="15"/>
    </row>
    <row r="30" spans="1:6">
      <c r="A30" s="13"/>
      <c r="B30" s="56"/>
      <c r="C30" s="57"/>
      <c r="D30" s="70" t="s">
        <v>199</v>
      </c>
      <c r="E30" s="15">
        <v>1325398</v>
      </c>
      <c r="F30" s="15"/>
    </row>
    <row r="31" spans="1:6">
      <c r="A31" s="13"/>
      <c r="B31" s="56"/>
      <c r="C31" s="57"/>
      <c r="D31" s="70"/>
      <c r="E31" s="15"/>
      <c r="F31" s="15"/>
    </row>
    <row r="32" spans="1:6">
      <c r="A32" s="13"/>
      <c r="B32" s="56"/>
      <c r="C32" s="57"/>
      <c r="D32" s="70" t="s">
        <v>200</v>
      </c>
      <c r="E32" s="15"/>
      <c r="F32" s="143">
        <v>-719159</v>
      </c>
    </row>
    <row r="33" spans="1:6">
      <c r="A33" s="13"/>
      <c r="B33" s="56"/>
      <c r="C33" s="57"/>
      <c r="D33" s="70"/>
      <c r="E33" s="15" t="s">
        <v>38</v>
      </c>
      <c r="F33" s="15" t="s">
        <v>38</v>
      </c>
    </row>
    <row r="34" spans="1:6">
      <c r="A34" s="16">
        <v>2</v>
      </c>
      <c r="B34" s="58" t="s">
        <v>193</v>
      </c>
      <c r="C34" s="71" t="s">
        <v>138</v>
      </c>
      <c r="D34" s="72" t="s">
        <v>144</v>
      </c>
      <c r="E34" s="17">
        <v>170953</v>
      </c>
      <c r="F34" s="17"/>
    </row>
    <row r="35" spans="1:6">
      <c r="A35" s="13"/>
      <c r="B35" s="56"/>
      <c r="C35" s="73" t="s">
        <v>139</v>
      </c>
      <c r="D35" s="70"/>
      <c r="E35" s="15" t="s">
        <v>38</v>
      </c>
      <c r="F35" s="15" t="s">
        <v>38</v>
      </c>
    </row>
    <row r="36" spans="1:6">
      <c r="A36" s="13"/>
      <c r="B36" s="56"/>
      <c r="C36" s="73" t="s">
        <v>140</v>
      </c>
      <c r="D36" s="70" t="s">
        <v>201</v>
      </c>
      <c r="E36" s="15">
        <v>1413690</v>
      </c>
      <c r="F36" s="15"/>
    </row>
    <row r="37" spans="1:6">
      <c r="A37" s="13"/>
      <c r="B37" s="56"/>
      <c r="C37" s="73" t="s">
        <v>141</v>
      </c>
      <c r="D37" s="74"/>
      <c r="E37" s="15"/>
      <c r="F37" s="15"/>
    </row>
    <row r="38" spans="1:6">
      <c r="A38" s="13"/>
      <c r="B38" s="56"/>
      <c r="C38" s="57"/>
      <c r="D38" s="70" t="s">
        <v>200</v>
      </c>
      <c r="E38" s="15"/>
      <c r="F38" s="143">
        <v>0</v>
      </c>
    </row>
    <row r="39" spans="1:6">
      <c r="A39" s="13"/>
      <c r="B39" s="56"/>
      <c r="C39" s="57"/>
      <c r="D39" s="70"/>
      <c r="E39" s="15"/>
      <c r="F39" s="15"/>
    </row>
    <row r="40" spans="1:6">
      <c r="A40" s="16">
        <v>2</v>
      </c>
      <c r="B40" s="58" t="s">
        <v>216</v>
      </c>
      <c r="C40" s="71" t="s">
        <v>138</v>
      </c>
      <c r="D40" s="75" t="s">
        <v>219</v>
      </c>
      <c r="E40" s="17">
        <v>0</v>
      </c>
      <c r="F40" s="42"/>
    </row>
    <row r="41" spans="1:6">
      <c r="A41" s="13"/>
      <c r="B41" s="56"/>
      <c r="C41" s="73" t="s">
        <v>139</v>
      </c>
      <c r="D41" s="76"/>
      <c r="E41" s="15"/>
      <c r="F41" s="41"/>
    </row>
    <row r="42" spans="1:6">
      <c r="A42" s="13"/>
      <c r="B42" s="56"/>
      <c r="C42" s="73" t="s">
        <v>140</v>
      </c>
      <c r="D42" s="70" t="s">
        <v>201</v>
      </c>
      <c r="E42" s="15">
        <v>7535</v>
      </c>
      <c r="F42" s="41"/>
    </row>
    <row r="43" spans="1:6">
      <c r="A43" s="13"/>
      <c r="B43" s="56"/>
      <c r="C43" s="73" t="s">
        <v>141</v>
      </c>
      <c r="D43" s="78"/>
      <c r="E43" s="78"/>
      <c r="F43" s="79"/>
    </row>
    <row r="44" spans="1:6">
      <c r="A44" s="13"/>
      <c r="B44" s="56"/>
      <c r="C44" s="57"/>
      <c r="D44" s="77" t="s">
        <v>200</v>
      </c>
      <c r="E44" s="19"/>
      <c r="F44" s="143">
        <v>0</v>
      </c>
    </row>
    <row r="45" spans="1:6">
      <c r="A45" s="16">
        <v>4</v>
      </c>
      <c r="B45" s="58" t="s">
        <v>217</v>
      </c>
      <c r="C45" s="71" t="s">
        <v>138</v>
      </c>
      <c r="D45" s="72" t="s">
        <v>144</v>
      </c>
      <c r="E45" s="17">
        <v>48256</v>
      </c>
      <c r="F45" s="17"/>
    </row>
    <row r="46" spans="1:6">
      <c r="A46" s="13"/>
      <c r="B46" s="56"/>
      <c r="C46" s="73" t="s">
        <v>139</v>
      </c>
      <c r="D46" s="70"/>
      <c r="E46" s="15" t="s">
        <v>38</v>
      </c>
      <c r="F46" s="15" t="s">
        <v>38</v>
      </c>
    </row>
    <row r="47" spans="1:6">
      <c r="A47" s="13"/>
      <c r="B47" s="56"/>
      <c r="C47" s="73" t="s">
        <v>140</v>
      </c>
      <c r="D47" s="70" t="s">
        <v>201</v>
      </c>
      <c r="E47" s="15">
        <v>483248</v>
      </c>
      <c r="F47" s="15"/>
    </row>
    <row r="48" spans="1:6">
      <c r="A48" s="13"/>
      <c r="B48" s="56"/>
      <c r="C48" s="73" t="s">
        <v>141</v>
      </c>
      <c r="D48" s="74"/>
      <c r="E48" s="15"/>
      <c r="F48" s="15"/>
    </row>
    <row r="49" spans="1:8">
      <c r="A49" s="13"/>
      <c r="B49" s="56"/>
      <c r="C49" s="57"/>
      <c r="D49" s="70" t="s">
        <v>200</v>
      </c>
      <c r="E49" s="15"/>
      <c r="F49" s="143">
        <v>0</v>
      </c>
    </row>
    <row r="50" spans="1:8">
      <c r="A50" s="13"/>
      <c r="B50" s="56"/>
      <c r="C50" s="57"/>
      <c r="D50" s="70"/>
      <c r="E50" s="15"/>
      <c r="F50" s="15"/>
    </row>
    <row r="51" spans="1:8">
      <c r="A51" s="16">
        <v>5</v>
      </c>
      <c r="B51" s="58" t="s">
        <v>218</v>
      </c>
      <c r="C51" s="71" t="s">
        <v>138</v>
      </c>
      <c r="D51" s="75" t="s">
        <v>219</v>
      </c>
      <c r="E51" s="17">
        <v>392326</v>
      </c>
      <c r="F51" s="42"/>
    </row>
    <row r="52" spans="1:8">
      <c r="A52" s="13"/>
      <c r="B52" s="56"/>
      <c r="C52" s="73" t="s">
        <v>139</v>
      </c>
      <c r="D52" s="76"/>
      <c r="E52" s="15"/>
      <c r="F52" s="41"/>
    </row>
    <row r="53" spans="1:8">
      <c r="A53" s="13"/>
      <c r="B53" s="56"/>
      <c r="C53" s="73" t="s">
        <v>140</v>
      </c>
      <c r="D53" s="70" t="s">
        <v>201</v>
      </c>
      <c r="E53" s="15">
        <v>839166</v>
      </c>
      <c r="F53" s="41"/>
    </row>
    <row r="54" spans="1:8">
      <c r="A54" s="13"/>
      <c r="B54" s="56"/>
      <c r="C54" s="73" t="s">
        <v>141</v>
      </c>
      <c r="D54" s="74"/>
      <c r="E54" s="15"/>
      <c r="F54" s="15"/>
    </row>
    <row r="55" spans="1:8">
      <c r="A55" s="18"/>
      <c r="B55" s="59"/>
      <c r="C55" s="60"/>
      <c r="D55" s="80" t="s">
        <v>200</v>
      </c>
      <c r="E55" s="19"/>
      <c r="F55" s="60">
        <v>0</v>
      </c>
    </row>
    <row r="57" spans="1:8">
      <c r="A57" s="65" t="s">
        <v>230</v>
      </c>
    </row>
    <row r="60" spans="1:8">
      <c r="A60" s="25" t="s">
        <v>142</v>
      </c>
      <c r="B60" s="25"/>
      <c r="D60" s="81" t="s">
        <v>143</v>
      </c>
      <c r="E60" s="81"/>
      <c r="F60" s="81"/>
      <c r="G60" s="81"/>
      <c r="H60" s="82"/>
    </row>
    <row r="61" spans="1:8">
      <c r="A61" s="25" t="s">
        <v>220</v>
      </c>
      <c r="B61" s="25"/>
      <c r="C61" s="25"/>
      <c r="D61" s="83"/>
      <c r="E61" s="84"/>
      <c r="F61" s="84"/>
      <c r="G61" s="63"/>
      <c r="H61" s="82"/>
    </row>
    <row r="62" spans="1:8">
      <c r="A62" s="85" t="s">
        <v>36</v>
      </c>
      <c r="B62" s="63"/>
      <c r="C62" s="25"/>
      <c r="D62" s="83"/>
      <c r="E62" s="86"/>
      <c r="F62" s="86"/>
      <c r="G62" s="63"/>
      <c r="H62" s="82"/>
    </row>
    <row r="63" spans="1:8">
      <c r="A63" s="85" t="s">
        <v>223</v>
      </c>
      <c r="B63" s="63"/>
      <c r="C63" s="25"/>
      <c r="D63" s="83"/>
      <c r="E63" s="86"/>
      <c r="F63" s="86"/>
      <c r="G63" s="63"/>
      <c r="H63" s="82"/>
    </row>
    <row r="64" spans="1:8">
      <c r="A64" s="25"/>
      <c r="B64" s="25"/>
      <c r="D64" s="87"/>
      <c r="E64" s="61"/>
      <c r="F64" s="61"/>
      <c r="G64" s="63"/>
      <c r="H64" s="88"/>
    </row>
    <row r="65" spans="1:8">
      <c r="A65" s="25"/>
      <c r="B65" s="25"/>
      <c r="D65" s="87" t="s">
        <v>283</v>
      </c>
      <c r="E65" s="87" t="s">
        <v>283</v>
      </c>
      <c r="F65" s="86"/>
      <c r="G65" s="63"/>
      <c r="H65" s="86"/>
    </row>
    <row r="66" spans="1:8">
      <c r="A66" s="85" t="str">
        <f>+'Balance Sheet'!B59</f>
        <v>G.C.Patel</v>
      </c>
      <c r="B66" s="63"/>
      <c r="D66" s="89" t="str">
        <f>+'Profit and Loss - Normal'!D60</f>
        <v>Sanjay Nimbalkar</v>
      </c>
      <c r="E66" s="89" t="str">
        <f>+'Profit and Loss - Normal'!G60</f>
        <v>Sanjay Shah</v>
      </c>
      <c r="F66" s="63"/>
      <c r="G66" s="63"/>
      <c r="H66" s="63"/>
    </row>
    <row r="67" spans="1:8">
      <c r="A67" s="85" t="str">
        <f>+'Balance Sheet'!B60</f>
        <v>Partner</v>
      </c>
      <c r="B67" s="63"/>
      <c r="D67" s="89" t="str">
        <f>+'Profit and Loss - Normal'!D61</f>
        <v>Director</v>
      </c>
      <c r="E67" s="89" t="str">
        <f>+'Profit and Loss - Normal'!G61</f>
        <v>Director</v>
      </c>
      <c r="F67" s="90"/>
      <c r="G67" s="63"/>
      <c r="H67" s="63"/>
    </row>
    <row r="68" spans="1:8">
      <c r="A68" s="85" t="str">
        <f>+'Profit and Loss - Normal'!B62</f>
        <v>Mem.No.047327</v>
      </c>
      <c r="B68" s="63"/>
      <c r="D68" s="89"/>
      <c r="E68" s="89"/>
      <c r="F68" s="90"/>
      <c r="G68" s="63"/>
      <c r="H68" s="63"/>
    </row>
    <row r="69" spans="1:8">
      <c r="A69" s="85"/>
      <c r="B69" s="63"/>
      <c r="D69" s="89"/>
      <c r="E69" s="89"/>
      <c r="F69" s="90"/>
      <c r="G69" s="63"/>
      <c r="H69" s="63"/>
    </row>
    <row r="70" spans="1:8">
      <c r="A70" s="25" t="str">
        <f>+'Balance Sheet'!B62</f>
        <v>Place : Mumbai</v>
      </c>
      <c r="B70" s="25"/>
      <c r="D70" s="87" t="str">
        <f>+'Related party trans'!A70</f>
        <v>Place : Mumbai</v>
      </c>
      <c r="E70" s="84"/>
      <c r="F70" s="84"/>
      <c r="G70" s="63"/>
      <c r="H70" s="82"/>
    </row>
    <row r="71" spans="1:8">
      <c r="A71" s="25" t="str">
        <f>+'Balance Sheet'!B63</f>
        <v>Date :</v>
      </c>
      <c r="B71" s="63"/>
      <c r="D71" s="87" t="str">
        <f>+'Related party trans'!A71</f>
        <v>Date :</v>
      </c>
      <c r="E71" s="84"/>
      <c r="F71" s="84"/>
      <c r="G71" s="63"/>
      <c r="H71" s="82"/>
    </row>
  </sheetData>
  <mergeCells count="1">
    <mergeCell ref="D12:D17"/>
  </mergeCells>
  <pageMargins left="0.7" right="0.7" top="0.75" bottom="0.75" header="0.3" footer="0.3"/>
  <pageSetup paperSize="9"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4"/>
  <sheetViews>
    <sheetView topLeftCell="A31" workbookViewId="0">
      <selection activeCell="A8" sqref="A8"/>
    </sheetView>
  </sheetViews>
  <sheetFormatPr defaultRowHeight="12.75"/>
  <cols>
    <col min="1" max="1" width="50" style="6" customWidth="1"/>
    <col min="2" max="2" width="18.28515625" style="6" customWidth="1"/>
    <col min="3" max="3" width="12" style="6" bestFit="1" customWidth="1"/>
    <col min="4" max="4" width="10" style="6" bestFit="1" customWidth="1"/>
    <col min="5" max="16384" width="9.140625" style="6"/>
  </cols>
  <sheetData>
    <row r="1" spans="1:2">
      <c r="A1" s="22" t="str">
        <f>+'NOTE 7'!A1</f>
        <v>Edesk Services Limited</v>
      </c>
    </row>
    <row r="3" spans="1:2">
      <c r="A3" s="22" t="s">
        <v>204</v>
      </c>
    </row>
    <row r="5" spans="1:2">
      <c r="A5" s="28" t="s">
        <v>85</v>
      </c>
      <c r="B5" s="34" t="s">
        <v>147</v>
      </c>
    </row>
    <row r="6" spans="1:2">
      <c r="A6" s="22"/>
      <c r="B6" s="29"/>
    </row>
    <row r="7" spans="1:2">
      <c r="A7" s="5" t="s">
        <v>89</v>
      </c>
      <c r="B7" s="26"/>
    </row>
    <row r="8" spans="1:2">
      <c r="A8" s="4"/>
      <c r="B8" s="24"/>
    </row>
    <row r="9" spans="1:2">
      <c r="A9" s="4" t="s">
        <v>273</v>
      </c>
      <c r="B9" s="24">
        <v>10375</v>
      </c>
    </row>
    <row r="10" spans="1:2">
      <c r="A10" s="4" t="s">
        <v>274</v>
      </c>
      <c r="B10" s="24">
        <v>4527746.8</v>
      </c>
    </row>
    <row r="11" spans="1:2">
      <c r="A11" s="4" t="s">
        <v>165</v>
      </c>
      <c r="B11" s="24">
        <v>65131563</v>
      </c>
    </row>
    <row r="12" spans="1:2">
      <c r="A12" s="4" t="s">
        <v>174</v>
      </c>
      <c r="B12" s="24">
        <v>68821506.5</v>
      </c>
    </row>
    <row r="13" spans="1:2">
      <c r="A13" s="4" t="s">
        <v>166</v>
      </c>
      <c r="B13" s="24">
        <v>74118983.400000006</v>
      </c>
    </row>
    <row r="14" spans="1:2">
      <c r="A14" s="30"/>
      <c r="B14" s="24"/>
    </row>
    <row r="15" spans="1:2" ht="13.5" thickBot="1">
      <c r="A15" s="4"/>
      <c r="B15" s="35">
        <f>SUM(B9:B14)</f>
        <v>212610174.70000002</v>
      </c>
    </row>
    <row r="16" spans="1:2" ht="13.5" thickTop="1">
      <c r="A16" s="4"/>
      <c r="B16" s="26"/>
    </row>
    <row r="17" spans="1:2">
      <c r="A17" s="5" t="s">
        <v>125</v>
      </c>
      <c r="B17" s="26"/>
    </row>
    <row r="18" spans="1:2">
      <c r="A18" s="4"/>
      <c r="B18" s="26"/>
    </row>
    <row r="19" spans="1:2">
      <c r="A19" s="4" t="s">
        <v>151</v>
      </c>
      <c r="B19" s="24">
        <v>61134</v>
      </c>
    </row>
    <row r="20" spans="1:2">
      <c r="A20" s="4" t="s">
        <v>154</v>
      </c>
      <c r="B20" s="24">
        <f>2478+260-100</f>
        <v>2638</v>
      </c>
    </row>
    <row r="21" spans="1:2">
      <c r="A21" s="4" t="s">
        <v>287</v>
      </c>
      <c r="B21" s="26">
        <v>9980</v>
      </c>
    </row>
    <row r="22" spans="1:2" ht="13.5" thickBot="1">
      <c r="A22" s="4"/>
      <c r="B22" s="35">
        <f>SUM(B19:B21)</f>
        <v>73752</v>
      </c>
    </row>
    <row r="23" spans="1:2" ht="13.5" thickTop="1">
      <c r="A23" s="4"/>
      <c r="B23" s="26"/>
    </row>
    <row r="24" spans="1:2">
      <c r="A24" s="5" t="s">
        <v>123</v>
      </c>
      <c r="B24" s="24"/>
    </row>
    <row r="25" spans="1:2">
      <c r="A25" s="4"/>
      <c r="B25" s="24"/>
    </row>
    <row r="26" spans="1:2">
      <c r="A26" s="4" t="s">
        <v>124</v>
      </c>
      <c r="B26" s="24">
        <v>21161</v>
      </c>
    </row>
    <row r="27" spans="1:2">
      <c r="A27" s="4" t="s">
        <v>153</v>
      </c>
      <c r="B27" s="24">
        <v>495</v>
      </c>
    </row>
    <row r="28" spans="1:2">
      <c r="A28" s="4"/>
      <c r="B28" s="24"/>
    </row>
    <row r="29" spans="1:2" ht="13.5" thickBot="1">
      <c r="A29" s="4"/>
      <c r="B29" s="35">
        <f>SUM(B26:B28)</f>
        <v>21656</v>
      </c>
    </row>
    <row r="30" spans="1:2" ht="13.5" thickTop="1">
      <c r="A30" s="4"/>
      <c r="B30" s="24"/>
    </row>
    <row r="31" spans="1:2">
      <c r="A31" s="5" t="s">
        <v>205</v>
      </c>
      <c r="B31" s="24"/>
    </row>
    <row r="32" spans="1:2">
      <c r="A32" s="4"/>
      <c r="B32" s="24"/>
    </row>
    <row r="33" spans="1:2">
      <c r="A33" s="4" t="s">
        <v>121</v>
      </c>
      <c r="B33" s="24">
        <v>0</v>
      </c>
    </row>
    <row r="34" spans="1:2">
      <c r="A34" s="4" t="s">
        <v>167</v>
      </c>
      <c r="B34" s="24">
        <v>5205</v>
      </c>
    </row>
    <row r="35" spans="1:2">
      <c r="A35" s="4" t="s">
        <v>168</v>
      </c>
      <c r="B35" s="24">
        <f>509585-203794</f>
        <v>305791</v>
      </c>
    </row>
    <row r="36" spans="1:2">
      <c r="A36" s="4"/>
      <c r="B36" s="24"/>
    </row>
    <row r="37" spans="1:2" ht="13.5" thickBot="1">
      <c r="A37" s="4"/>
      <c r="B37" s="35">
        <f>SUM(B33:B36)</f>
        <v>310996</v>
      </c>
    </row>
    <row r="38" spans="1:2" ht="13.5" thickTop="1">
      <c r="A38" s="4"/>
      <c r="B38" s="26"/>
    </row>
    <row r="39" spans="1:2">
      <c r="A39" s="4"/>
      <c r="B39" s="24"/>
    </row>
    <row r="40" spans="1:2">
      <c r="A40" s="5" t="s">
        <v>93</v>
      </c>
      <c r="B40" s="24"/>
    </row>
    <row r="41" spans="1:2">
      <c r="A41" s="4"/>
      <c r="B41" s="24"/>
    </row>
    <row r="42" spans="1:2">
      <c r="A42" s="4" t="s">
        <v>169</v>
      </c>
      <c r="B42" s="24">
        <v>37883338</v>
      </c>
    </row>
    <row r="43" spans="1:2">
      <c r="A43" s="4" t="s">
        <v>277</v>
      </c>
      <c r="B43" s="24">
        <v>21638812</v>
      </c>
    </row>
    <row r="44" spans="1:2" ht="12" customHeight="1">
      <c r="A44" s="4" t="s">
        <v>278</v>
      </c>
      <c r="B44" s="24">
        <v>70288465</v>
      </c>
    </row>
    <row r="45" spans="1:2">
      <c r="A45" s="4" t="s">
        <v>170</v>
      </c>
      <c r="B45" s="24">
        <v>28993236</v>
      </c>
    </row>
    <row r="46" spans="1:2">
      <c r="A46" s="4" t="s">
        <v>279</v>
      </c>
      <c r="B46" s="24">
        <v>997116</v>
      </c>
    </row>
    <row r="47" spans="1:2">
      <c r="A47" s="4" t="s">
        <v>280</v>
      </c>
      <c r="B47" s="24">
        <v>24437</v>
      </c>
    </row>
    <row r="48" spans="1:2">
      <c r="A48" s="4" t="s">
        <v>281</v>
      </c>
      <c r="B48" s="24">
        <v>39825681</v>
      </c>
    </row>
    <row r="49" spans="1:2">
      <c r="A49" s="30"/>
      <c r="B49" s="24"/>
    </row>
    <row r="50" spans="1:2" ht="13.5" thickBot="1">
      <c r="A50" s="4"/>
      <c r="B50" s="35">
        <f>SUM(B42:B49)</f>
        <v>199651085</v>
      </c>
    </row>
    <row r="51" spans="1:2" ht="13.5" thickTop="1">
      <c r="A51" s="4"/>
      <c r="B51" s="24"/>
    </row>
    <row r="52" spans="1:2">
      <c r="A52" s="5" t="s">
        <v>126</v>
      </c>
      <c r="B52" s="24"/>
    </row>
    <row r="53" spans="1:2">
      <c r="A53" s="4"/>
      <c r="B53" s="24"/>
    </row>
    <row r="54" spans="1:2">
      <c r="A54" s="4" t="s">
        <v>175</v>
      </c>
      <c r="B54" s="24">
        <v>0</v>
      </c>
    </row>
    <row r="56" spans="1:2" ht="13.5" thickBot="1">
      <c r="B56" s="36">
        <f>SUM(B54:B55)</f>
        <v>0</v>
      </c>
    </row>
    <row r="57" spans="1:2" ht="13.5" thickTop="1">
      <c r="B57" s="22"/>
    </row>
    <row r="58" spans="1:2">
      <c r="B58" s="22"/>
    </row>
    <row r="59" spans="1:2">
      <c r="A59" s="22" t="s">
        <v>155</v>
      </c>
      <c r="B59" s="22"/>
    </row>
    <row r="60" spans="1:2">
      <c r="B60" s="22"/>
    </row>
    <row r="61" spans="1:2">
      <c r="A61" s="31" t="s">
        <v>171</v>
      </c>
      <c r="B61" s="24">
        <v>0</v>
      </c>
    </row>
    <row r="62" spans="1:2">
      <c r="A62" s="31" t="s">
        <v>172</v>
      </c>
      <c r="B62" s="24">
        <v>0</v>
      </c>
    </row>
    <row r="63" spans="1:2">
      <c r="A63" s="31" t="s">
        <v>173</v>
      </c>
      <c r="B63" s="24">
        <v>0</v>
      </c>
    </row>
    <row r="64" spans="1:2">
      <c r="A64" s="31" t="s">
        <v>152</v>
      </c>
      <c r="B64" s="24">
        <v>0</v>
      </c>
    </row>
    <row r="65" spans="1:3">
      <c r="A65" s="32"/>
      <c r="B65" s="24"/>
      <c r="C65" s="33"/>
    </row>
    <row r="66" spans="1:3" ht="13.5" thickBot="1">
      <c r="A66" s="32"/>
      <c r="B66" s="35">
        <f>SUM(B61:B65)</f>
        <v>0</v>
      </c>
      <c r="C66" s="33"/>
    </row>
    <row r="67" spans="1:3" ht="13.5" thickTop="1">
      <c r="A67" s="32"/>
      <c r="B67" s="24"/>
      <c r="C67" s="33"/>
    </row>
    <row r="69" spans="1:3">
      <c r="A69" s="5" t="s">
        <v>107</v>
      </c>
      <c r="B69" s="24"/>
    </row>
    <row r="70" spans="1:3">
      <c r="A70" s="4"/>
      <c r="B70" s="24"/>
    </row>
    <row r="71" spans="1:3">
      <c r="A71" s="4" t="s">
        <v>122</v>
      </c>
      <c r="B71" s="24">
        <f>240432+1</f>
        <v>240433</v>
      </c>
    </row>
    <row r="72" spans="1:3">
      <c r="A72" s="4"/>
      <c r="B72" s="24"/>
    </row>
    <row r="73" spans="1:3" ht="13.5" thickBot="1">
      <c r="A73" s="4"/>
      <c r="B73" s="35">
        <f>SUM(B71:B72)</f>
        <v>240433</v>
      </c>
    </row>
    <row r="74" spans="1:3" ht="13.5" thickTop="1">
      <c r="A74" s="4"/>
      <c r="B74" s="24"/>
    </row>
    <row r="75" spans="1:3">
      <c r="A75" s="5" t="s">
        <v>275</v>
      </c>
      <c r="B75" s="24"/>
    </row>
    <row r="76" spans="1:3">
      <c r="A76" s="4"/>
      <c r="B76" s="24"/>
    </row>
    <row r="77" spans="1:3">
      <c r="A77" s="4" t="s">
        <v>190</v>
      </c>
      <c r="B77" s="24">
        <v>719159</v>
      </c>
    </row>
    <row r="78" spans="1:3">
      <c r="A78" s="4"/>
      <c r="B78" s="24"/>
    </row>
    <row r="79" spans="1:3" ht="13.5" thickBot="1">
      <c r="A79" s="4"/>
      <c r="B79" s="35">
        <f>SUM(B77:B78)</f>
        <v>719159</v>
      </c>
    </row>
    <row r="80" spans="1:3" ht="13.5" thickTop="1">
      <c r="A80" s="4"/>
      <c r="B80" s="26"/>
    </row>
    <row r="81" spans="1:2">
      <c r="A81" s="4"/>
      <c r="B81" s="24"/>
    </row>
    <row r="82" spans="1:2">
      <c r="A82" s="4"/>
      <c r="B82" s="24"/>
    </row>
    <row r="83" spans="1:2">
      <c r="A83" s="4"/>
      <c r="B83" s="24"/>
    </row>
    <row r="84" spans="1:2">
      <c r="A84" s="4"/>
      <c r="B84" s="24"/>
    </row>
    <row r="85" spans="1:2">
      <c r="A85" s="4"/>
      <c r="B85" s="24"/>
    </row>
    <row r="86" spans="1:2">
      <c r="A86" s="4"/>
      <c r="B86" s="24"/>
    </row>
    <row r="87" spans="1:2">
      <c r="A87" s="4"/>
      <c r="B87" s="24"/>
    </row>
    <row r="88" spans="1:2">
      <c r="A88" s="4"/>
      <c r="B88" s="24"/>
    </row>
    <row r="89" spans="1:2">
      <c r="A89" s="4"/>
      <c r="B89" s="24"/>
    </row>
    <row r="90" spans="1:2">
      <c r="A90" s="4"/>
      <c r="B90" s="24"/>
    </row>
    <row r="91" spans="1:2">
      <c r="A91" s="4"/>
      <c r="B91" s="24"/>
    </row>
    <row r="92" spans="1:2">
      <c r="A92" s="4"/>
      <c r="B92" s="24"/>
    </row>
    <row r="93" spans="1:2">
      <c r="A93" s="4"/>
      <c r="B93" s="24"/>
    </row>
    <row r="94" spans="1:2">
      <c r="A94" s="4"/>
      <c r="B94" s="24"/>
    </row>
    <row r="95" spans="1:2">
      <c r="A95" s="4"/>
      <c r="B95" s="24"/>
    </row>
    <row r="96" spans="1:2">
      <c r="A96" s="4"/>
      <c r="B96" s="24"/>
    </row>
    <row r="97" spans="1:2">
      <c r="A97" s="4"/>
      <c r="B97" s="24"/>
    </row>
    <row r="98" spans="1:2">
      <c r="A98" s="4"/>
      <c r="B98" s="24"/>
    </row>
    <row r="99" spans="1:2">
      <c r="A99" s="4"/>
      <c r="B99" s="24"/>
    </row>
    <row r="100" spans="1:2">
      <c r="A100" s="4"/>
      <c r="B100" s="24"/>
    </row>
    <row r="101" spans="1:2">
      <c r="A101" s="4"/>
      <c r="B101" s="24"/>
    </row>
    <row r="102" spans="1:2">
      <c r="A102" s="4"/>
      <c r="B102" s="24"/>
    </row>
    <row r="103" spans="1:2">
      <c r="A103" s="4"/>
      <c r="B103" s="24"/>
    </row>
    <row r="104" spans="1:2">
      <c r="A104" s="4"/>
      <c r="B104" s="24"/>
    </row>
    <row r="105" spans="1:2">
      <c r="A105" s="4"/>
      <c r="B105" s="24"/>
    </row>
    <row r="106" spans="1:2">
      <c r="A106" s="4"/>
      <c r="B106" s="24"/>
    </row>
    <row r="107" spans="1:2">
      <c r="A107" s="4"/>
      <c r="B107" s="24"/>
    </row>
    <row r="108" spans="1:2">
      <c r="A108" s="4"/>
      <c r="B108" s="24"/>
    </row>
    <row r="109" spans="1:2">
      <c r="A109" s="4"/>
      <c r="B109" s="24"/>
    </row>
    <row r="110" spans="1:2">
      <c r="A110" s="4"/>
      <c r="B110" s="24"/>
    </row>
    <row r="111" spans="1:2">
      <c r="A111" s="4"/>
      <c r="B111" s="24"/>
    </row>
    <row r="112" spans="1:2">
      <c r="A112" s="4"/>
      <c r="B112" s="24"/>
    </row>
    <row r="113" spans="1:2">
      <c r="A113" s="4"/>
      <c r="B113" s="24"/>
    </row>
    <row r="114" spans="1:2">
      <c r="A114" s="4"/>
      <c r="B114" s="24"/>
    </row>
    <row r="115" spans="1:2">
      <c r="A115" s="4"/>
      <c r="B115" s="24"/>
    </row>
    <row r="116" spans="1:2">
      <c r="A116" s="4"/>
      <c r="B116" s="24"/>
    </row>
    <row r="117" spans="1:2">
      <c r="A117" s="4"/>
      <c r="B117" s="24"/>
    </row>
    <row r="118" spans="1:2">
      <c r="A118" s="4"/>
      <c r="B118" s="24"/>
    </row>
    <row r="119" spans="1:2">
      <c r="A119" s="4"/>
      <c r="B119" s="24"/>
    </row>
    <row r="120" spans="1:2">
      <c r="A120" s="4"/>
      <c r="B120" s="24"/>
    </row>
    <row r="121" spans="1:2">
      <c r="A121" s="4"/>
      <c r="B121" s="24"/>
    </row>
    <row r="122" spans="1:2">
      <c r="A122" s="4"/>
      <c r="B122" s="24"/>
    </row>
    <row r="123" spans="1:2">
      <c r="A123" s="4"/>
      <c r="B123" s="24"/>
    </row>
    <row r="124" spans="1:2">
      <c r="A124" s="4"/>
      <c r="B124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D12" sqref="D12:E13"/>
    </sheetView>
  </sheetViews>
  <sheetFormatPr defaultRowHeight="15"/>
  <cols>
    <col min="1" max="1" width="9.140625" style="7"/>
    <col min="2" max="2" width="14.7109375" style="7" bestFit="1" customWidth="1"/>
    <col min="3" max="3" width="19.42578125" style="7" bestFit="1" customWidth="1"/>
    <col min="4" max="4" width="11.42578125" style="7" bestFit="1" customWidth="1"/>
    <col min="5" max="5" width="12.85546875" style="7" customWidth="1"/>
    <col min="6" max="6" width="22.5703125" style="7" customWidth="1"/>
    <col min="7" max="7" width="23.28515625" style="7" customWidth="1"/>
    <col min="8" max="8" width="15.42578125" style="7" customWidth="1"/>
    <col min="9" max="9" width="14.42578125" style="7" customWidth="1"/>
    <col min="10" max="10" width="15.42578125" style="7" customWidth="1"/>
    <col min="11" max="16384" width="9.140625" style="7"/>
  </cols>
  <sheetData>
    <row r="1" spans="1:10">
      <c r="A1" s="178" t="str">
        <f>+[2]grouping!A1</f>
        <v>Edesk Services Limited</v>
      </c>
    </row>
    <row r="3" spans="1:10">
      <c r="A3" s="7" t="s">
        <v>332</v>
      </c>
    </row>
    <row r="5" spans="1:10" ht="38.25">
      <c r="A5" s="179" t="s">
        <v>113</v>
      </c>
      <c r="B5" s="536" t="s">
        <v>114</v>
      </c>
      <c r="C5" s="536"/>
      <c r="D5" s="179" t="s">
        <v>115</v>
      </c>
      <c r="E5" s="179" t="s">
        <v>116</v>
      </c>
      <c r="F5" s="179" t="s">
        <v>252</v>
      </c>
      <c r="G5" s="179" t="s">
        <v>253</v>
      </c>
      <c r="H5" s="179" t="s">
        <v>117</v>
      </c>
      <c r="I5" s="179" t="s">
        <v>118</v>
      </c>
      <c r="J5" s="179" t="s">
        <v>119</v>
      </c>
    </row>
    <row r="6" spans="1:10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>
      <c r="A7" s="151">
        <v>1</v>
      </c>
      <c r="B7" s="537" t="s">
        <v>120</v>
      </c>
      <c r="C7" s="537"/>
      <c r="D7" s="8">
        <v>0.6</v>
      </c>
      <c r="E7" s="189">
        <v>1128087</v>
      </c>
      <c r="F7" s="9">
        <v>0</v>
      </c>
      <c r="G7" s="9">
        <v>0</v>
      </c>
      <c r="H7" s="9">
        <v>0</v>
      </c>
      <c r="I7" s="181">
        <f>ROUND(((E7+F7-H7)*D7)+(G7*(D7)),0)</f>
        <v>676852</v>
      </c>
      <c r="J7" s="181">
        <f>+E7+F7+G7-H7-I7</f>
        <v>451235</v>
      </c>
    </row>
    <row r="8" spans="1:10">
      <c r="A8" s="151">
        <v>2</v>
      </c>
      <c r="B8" s="7" t="s">
        <v>164</v>
      </c>
      <c r="D8" s="182"/>
      <c r="E8" s="189">
        <v>550602</v>
      </c>
      <c r="F8" s="9">
        <v>0</v>
      </c>
      <c r="G8" s="9"/>
      <c r="H8" s="9">
        <v>0</v>
      </c>
      <c r="I8" s="181">
        <f t="shared" ref="I8" si="0">ROUND(((E8+F8-H8)*D8)+(G8*(D8/2)),0)</f>
        <v>0</v>
      </c>
      <c r="J8" s="181">
        <f>+E8+F8+G8-H8-I8</f>
        <v>550602</v>
      </c>
    </row>
    <row r="9" spans="1:10" ht="15.75" thickBot="1">
      <c r="A9" s="183"/>
      <c r="B9" s="538" t="s">
        <v>15</v>
      </c>
      <c r="C9" s="538"/>
      <c r="D9" s="183"/>
      <c r="E9" s="183">
        <f t="shared" ref="E9:J9" si="1">SUM(E7:E8)</f>
        <v>1678689</v>
      </c>
      <c r="F9" s="184">
        <f t="shared" si="1"/>
        <v>0</v>
      </c>
      <c r="G9" s="184">
        <f t="shared" si="1"/>
        <v>0</v>
      </c>
      <c r="H9" s="183">
        <f t="shared" si="1"/>
        <v>0</v>
      </c>
      <c r="I9" s="184">
        <f t="shared" si="1"/>
        <v>676852</v>
      </c>
      <c r="J9" s="184">
        <f t="shared" si="1"/>
        <v>1001837</v>
      </c>
    </row>
    <row r="10" spans="1:10" ht="15.75" thickTop="1"/>
    <row r="12" spans="1:10">
      <c r="D12" s="8">
        <v>0.6</v>
      </c>
      <c r="E12" s="7">
        <v>22407262</v>
      </c>
    </row>
    <row r="13" spans="1:10">
      <c r="E13" s="7">
        <v>15710050</v>
      </c>
      <c r="F13" s="7">
        <f>E13*D12</f>
        <v>9426030</v>
      </c>
      <c r="G13" s="7">
        <f>E13-F13</f>
        <v>6284020</v>
      </c>
    </row>
    <row r="14" spans="1:10">
      <c r="G14" s="7">
        <v>6274034</v>
      </c>
    </row>
  </sheetData>
  <mergeCells count="3">
    <mergeCell ref="B5:C5"/>
    <mergeCell ref="B7:C7"/>
    <mergeCell ref="B9:C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Balance Sheet</vt:lpstr>
      <vt:lpstr>bS details</vt:lpstr>
      <vt:lpstr>Profit and Loss - Normal</vt:lpstr>
      <vt:lpstr>NOTES ALL</vt:lpstr>
      <vt:lpstr>note 2</vt:lpstr>
      <vt:lpstr>NOTE 7</vt:lpstr>
      <vt:lpstr>Related party trans</vt:lpstr>
      <vt:lpstr>grouping</vt:lpstr>
      <vt:lpstr>dep tax</vt:lpstr>
      <vt:lpstr>PROVISION FOR TAX</vt:lpstr>
      <vt:lpstr>computation </vt:lpstr>
      <vt:lpstr>Cash Flow</vt:lpstr>
      <vt:lpstr>'Balance Sheet'!Print_Area</vt:lpstr>
      <vt:lpstr>grouping!Print_Titles</vt:lpstr>
      <vt:lpstr>'NOTES ALL'!Print_Titles</vt:lpstr>
    </vt:vector>
  </TitlesOfParts>
  <Company>Deloitte Touche Tohmatsu India Private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 India Private Limited</dc:creator>
  <cp:lastModifiedBy>Administrator</cp:lastModifiedBy>
  <cp:lastPrinted>2019-08-13T11:24:35Z</cp:lastPrinted>
  <dcterms:created xsi:type="dcterms:W3CDTF">2012-03-12T08:36:04Z</dcterms:created>
  <dcterms:modified xsi:type="dcterms:W3CDTF">2019-09-05T12:58:40Z</dcterms:modified>
</cp:coreProperties>
</file>