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15600" windowHeight="11160" tabRatio="877"/>
  </bookViews>
  <sheets>
    <sheet name="Balance Sheet" sheetId="3" r:id="rId1"/>
    <sheet name="working BS" sheetId="98" state="hidden" r:id="rId2"/>
    <sheet name="Profit and Loss - Normal" sheetId="4" r:id="rId3"/>
    <sheet name="note 2" sheetId="66" r:id="rId4"/>
    <sheet name="notes" sheetId="67" r:id="rId5"/>
    <sheet name="note 7 dep" sheetId="75" r:id="rId6"/>
    <sheet name="Related party trans" sheetId="92" state="hidden" r:id="rId7"/>
    <sheet name="note 8 inv" sheetId="76" r:id="rId8"/>
    <sheet name="CASH FLOW" sheetId="97" r:id="rId9"/>
    <sheet name="dep tax_IT" sheetId="90" state="hidden" r:id="rId10"/>
    <sheet name="grouping" sheetId="69" state="hidden" r:id="rId11"/>
    <sheet name="PROVISION FOR TAX" sheetId="96" state="hidden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__INDEX_SHEET___ASAP_Utilities">#REF!</definedName>
    <definedName name="Contents">#REF!</definedName>
    <definedName name="_xlnm.Print_Area" localSheetId="0">'Balance Sheet'!$B$1:$J$55</definedName>
    <definedName name="_xlnm.Print_Area" localSheetId="10">grouping!$A$1:$B$66</definedName>
    <definedName name="_xlnm.Print_Titles" localSheetId="10">grouping!$1:$5</definedName>
    <definedName name="_xlnm.Print_Titles" localSheetId="4">notes!$1:$2</definedName>
  </definedNames>
  <calcPr calcId="124519"/>
</workbook>
</file>

<file path=xl/calcChain.xml><?xml version="1.0" encoding="utf-8"?>
<calcChain xmlns="http://schemas.openxmlformats.org/spreadsheetml/2006/main">
  <c r="Q38" i="3"/>
  <c r="O38"/>
  <c r="O39"/>
  <c r="O37"/>
  <c r="O34"/>
  <c r="O32"/>
  <c r="O26"/>
  <c r="O25"/>
  <c r="O20"/>
  <c r="O19"/>
  <c r="O18"/>
  <c r="O8"/>
  <c r="C25" i="67"/>
  <c r="C31"/>
  <c r="G42" i="3"/>
  <c r="C59" i="67" l="1"/>
  <c r="C60" l="1"/>
  <c r="C91"/>
  <c r="D51"/>
  <c r="D50"/>
  <c r="D48"/>
  <c r="D47"/>
  <c r="D44"/>
  <c r="D42"/>
  <c r="N7" i="3" l="1"/>
  <c r="N27" l="1"/>
  <c r="N26"/>
  <c r="D5" i="96" l="1"/>
  <c r="C66" i="69"/>
  <c r="B66"/>
  <c r="C59"/>
  <c r="B59"/>
  <c r="C53"/>
  <c r="B53"/>
  <c r="C37"/>
  <c r="B37"/>
  <c r="C22" s="1"/>
  <c r="B22"/>
  <c r="C17"/>
  <c r="D17" i="96" l="1"/>
  <c r="B17" i="69"/>
  <c r="C11"/>
  <c r="B11"/>
  <c r="L13" i="90" l="1"/>
  <c r="J13"/>
  <c r="I13"/>
  <c r="H13"/>
  <c r="G13"/>
  <c r="F13"/>
  <c r="E13"/>
  <c r="J11" l="1"/>
  <c r="I11"/>
  <c r="J10"/>
  <c r="J9"/>
  <c r="I9"/>
  <c r="J8"/>
  <c r="I8"/>
  <c r="J7"/>
  <c r="I7"/>
  <c r="C50" i="97"/>
  <c r="D44"/>
  <c r="C44" l="1"/>
  <c r="D35"/>
  <c r="C10" l="1"/>
  <c r="H17" i="76" l="1"/>
  <c r="G17"/>
  <c r="F17"/>
  <c r="E17" s="1"/>
  <c r="D17"/>
  <c r="C17"/>
  <c r="H12"/>
  <c r="E9"/>
  <c r="D59" i="92" l="1"/>
  <c r="D58"/>
  <c r="E55"/>
  <c r="D55"/>
  <c r="E54"/>
  <c r="D54"/>
  <c r="A51" l="1"/>
  <c r="K23" i="75" s="1"/>
  <c r="J23" s="1"/>
  <c r="I23" s="1"/>
  <c r="H23"/>
  <c r="G23"/>
  <c r="F23"/>
  <c r="E23"/>
  <c r="D23"/>
  <c r="C23"/>
  <c r="B23"/>
  <c r="H21"/>
  <c r="G21"/>
  <c r="F21"/>
  <c r="E21" s="1"/>
  <c r="D21"/>
  <c r="C21"/>
  <c r="B21"/>
  <c r="K20"/>
  <c r="J20" s="1"/>
  <c r="I20" s="1"/>
  <c r="H20"/>
  <c r="G20"/>
  <c r="F20"/>
  <c r="E20" s="1"/>
  <c r="D20"/>
  <c r="C20"/>
  <c r="B20"/>
  <c r="H19"/>
  <c r="G19"/>
  <c r="F19" s="1"/>
  <c r="E19"/>
  <c r="D19"/>
  <c r="C19"/>
  <c r="B19"/>
  <c r="K16"/>
  <c r="I16"/>
  <c r="H15" l="1"/>
  <c r="G15"/>
  <c r="F15"/>
  <c r="E15" l="1"/>
  <c r="D15"/>
  <c r="C15"/>
  <c r="B15"/>
  <c r="K14"/>
  <c r="J14" l="1"/>
  <c r="I14"/>
  <c r="E14"/>
  <c r="J12"/>
  <c r="I12"/>
  <c r="F12" l="1"/>
  <c r="E12"/>
  <c r="K11"/>
  <c r="K21" s="1"/>
  <c r="I11" l="1"/>
  <c r="J11" s="1"/>
  <c r="J21" s="1"/>
  <c r="I21" s="1"/>
  <c r="E11"/>
  <c r="K10" s="1"/>
  <c r="K15" l="1"/>
  <c r="K19"/>
  <c r="I10"/>
  <c r="E10"/>
  <c r="J9"/>
  <c r="I9"/>
  <c r="I19" l="1"/>
  <c r="I15"/>
  <c r="J10"/>
  <c r="H9"/>
  <c r="F9"/>
  <c r="J19" l="1"/>
  <c r="J15"/>
  <c r="E9"/>
  <c r="D93" i="67" l="1"/>
  <c r="C93"/>
  <c r="D86" l="1"/>
  <c r="C86" l="1"/>
  <c r="D79"/>
  <c r="C79"/>
  <c r="E74"/>
  <c r="D73"/>
  <c r="C73"/>
  <c r="D68"/>
  <c r="C68"/>
  <c r="E63"/>
  <c r="D60"/>
  <c r="E55"/>
  <c r="D52" s="1"/>
  <c r="C52" s="1"/>
  <c r="C51"/>
  <c r="C50" l="1"/>
  <c r="D38" l="1"/>
  <c r="C38"/>
  <c r="C37"/>
  <c r="E32"/>
  <c r="D32"/>
  <c r="C32"/>
  <c r="G19" i="3" s="1"/>
  <c r="E26" i="67"/>
  <c r="D26"/>
  <c r="C26"/>
  <c r="D20"/>
  <c r="C20"/>
  <c r="G12" i="3" s="1"/>
  <c r="L12" s="1"/>
  <c r="E14" i="67"/>
  <c r="G21" i="3" l="1"/>
  <c r="E11" i="67"/>
  <c r="D8"/>
  <c r="C8" s="1"/>
  <c r="D6"/>
  <c r="C6"/>
  <c r="A2"/>
  <c r="A2" i="75" s="1"/>
  <c r="B21" i="66"/>
  <c r="C18"/>
  <c r="C13"/>
  <c r="G33" i="4"/>
  <c r="K17"/>
  <c r="I17" l="1"/>
  <c r="G17"/>
  <c r="F17" s="1"/>
  <c r="E17" s="1"/>
  <c r="A2" i="76" l="1"/>
  <c r="K16" i="4"/>
  <c r="G16"/>
  <c r="G18" s="1"/>
  <c r="F16"/>
  <c r="F18" s="1"/>
  <c r="E18" s="1"/>
  <c r="K15"/>
  <c r="K8"/>
  <c r="B1"/>
  <c r="A1" i="66" l="1"/>
  <c r="D30" i="98"/>
  <c r="A1" i="67" l="1"/>
  <c r="D29" i="98"/>
  <c r="E24"/>
  <c r="I41" i="3"/>
  <c r="C26" i="66" l="1"/>
  <c r="C21" s="1"/>
  <c r="A1" i="75"/>
  <c r="A1" i="76" s="1"/>
  <c r="J39" i="3"/>
  <c r="A1" i="69" l="1"/>
  <c r="A1" i="90" s="1"/>
  <c r="A1" i="96" s="1"/>
  <c r="A1" i="97"/>
  <c r="H39" i="3"/>
  <c r="G39" s="1"/>
  <c r="L39" s="1"/>
  <c r="N39" s="1"/>
  <c r="J37"/>
  <c r="I39" l="1"/>
  <c r="G33"/>
  <c r="L33" s="1"/>
  <c r="N32"/>
  <c r="L32"/>
  <c r="H32"/>
  <c r="G32" s="1"/>
  <c r="J33" l="1"/>
  <c r="N33"/>
  <c r="J31" l="1"/>
  <c r="H31"/>
  <c r="J26"/>
  <c r="I26"/>
  <c r="L25"/>
  <c r="N25" s="1"/>
  <c r="G31" l="1"/>
  <c r="L31" s="1"/>
  <c r="N31" s="1"/>
  <c r="I31"/>
  <c r="C34" i="97"/>
  <c r="J25" i="3"/>
  <c r="I25"/>
  <c r="C35" i="97" l="1"/>
  <c r="G25" i="3"/>
  <c r="I13" l="1"/>
  <c r="J12"/>
  <c r="J7" l="1"/>
  <c r="H7"/>
  <c r="G7" s="1"/>
  <c r="I7" l="1"/>
  <c r="L7"/>
  <c r="F20" i="4" l="1"/>
  <c r="F22" s="1"/>
  <c r="F25" s="1"/>
  <c r="F30" s="1"/>
  <c r="D11" i="67" s="1"/>
  <c r="E20" i="4"/>
  <c r="E22" s="1"/>
  <c r="E25" s="1"/>
  <c r="E30" s="1"/>
  <c r="G18" i="3"/>
  <c r="L18" s="1"/>
  <c r="L19"/>
  <c r="G20"/>
  <c r="L20"/>
  <c r="N20" s="1"/>
  <c r="J8"/>
  <c r="J21" s="1"/>
  <c r="J18"/>
  <c r="J19"/>
  <c r="H12"/>
  <c r="I12" s="1"/>
  <c r="H18"/>
  <c r="I18"/>
  <c r="H19"/>
  <c r="H20"/>
  <c r="C16" i="97"/>
  <c r="D10"/>
  <c r="H33" i="3"/>
  <c r="H34"/>
  <c r="H37"/>
  <c r="H38"/>
  <c r="I33"/>
  <c r="G34"/>
  <c r="L34" s="1"/>
  <c r="N34" s="1"/>
  <c r="G37"/>
  <c r="L37" s="1"/>
  <c r="N37" s="1"/>
  <c r="G38"/>
  <c r="L38" s="1"/>
  <c r="J34"/>
  <c r="J38"/>
  <c r="J42"/>
  <c r="I37"/>
  <c r="I38"/>
  <c r="I42"/>
  <c r="I18" i="4"/>
  <c r="I20" s="1"/>
  <c r="I22" s="1"/>
  <c r="I25" s="1"/>
  <c r="I30" s="1"/>
  <c r="I33" s="1"/>
  <c r="I35" s="1"/>
  <c r="E34" i="98"/>
  <c r="E67"/>
  <c r="C44" i="67"/>
  <c r="C48" s="1"/>
  <c r="C45"/>
  <c r="C47"/>
  <c r="D7" i="96"/>
  <c r="D9"/>
  <c r="D11"/>
  <c r="D13" s="1"/>
  <c r="D18"/>
  <c r="H42" i="3" l="1"/>
  <c r="N38"/>
  <c r="N42" s="1"/>
  <c r="L42"/>
  <c r="C11" i="67"/>
  <c r="E33" i="4"/>
  <c r="E35" s="1"/>
  <c r="C8" i="97"/>
  <c r="C26" s="1"/>
  <c r="C46" s="1"/>
  <c r="D8"/>
  <c r="D26" s="1"/>
  <c r="F33" i="4"/>
  <c r="F35" s="1"/>
  <c r="D13" i="67"/>
  <c r="D14" l="1"/>
  <c r="H8" i="3" s="1"/>
  <c r="H21" s="1"/>
  <c r="C10" i="67"/>
  <c r="C13" s="1"/>
  <c r="C14" s="1"/>
  <c r="G8" i="3" s="1"/>
  <c r="I8" l="1"/>
  <c r="I21" s="1"/>
  <c r="H43"/>
  <c r="L8"/>
  <c r="G43"/>
  <c r="N8" l="1"/>
  <c r="N21" s="1"/>
  <c r="N44" s="1"/>
  <c r="L21"/>
</calcChain>
</file>

<file path=xl/sharedStrings.xml><?xml version="1.0" encoding="utf-8"?>
<sst xmlns="http://schemas.openxmlformats.org/spreadsheetml/2006/main" count="589" uniqueCount="393">
  <si>
    <t>A</t>
  </si>
  <si>
    <t>EQUITY AND LIABILITIES</t>
  </si>
  <si>
    <t>Shareholders’ funds</t>
  </si>
  <si>
    <t xml:space="preserve">(a) Share capital </t>
  </si>
  <si>
    <t>(b) Reserves and surplus</t>
  </si>
  <si>
    <t>(c) Money received against share warrants</t>
  </si>
  <si>
    <t>Share application money pending allotment</t>
  </si>
  <si>
    <t>Non-current liabilities</t>
  </si>
  <si>
    <t>(a) Long-term borrowings</t>
  </si>
  <si>
    <t>(d) Long-term provisions</t>
  </si>
  <si>
    <t>Current liabilities</t>
  </si>
  <si>
    <t>(a) Short-term borrowings</t>
  </si>
  <si>
    <t>(b) Trade payables</t>
  </si>
  <si>
    <t>(c) Other current liabilities</t>
  </si>
  <si>
    <t>(d) Short-term provisions</t>
  </si>
  <si>
    <t>TOTAL</t>
  </si>
  <si>
    <t>B</t>
  </si>
  <si>
    <t>ASSETS</t>
  </si>
  <si>
    <t>Non-current assets</t>
  </si>
  <si>
    <t>(a) Fixed assets</t>
  </si>
  <si>
    <t>(i) Tangible assets</t>
  </si>
  <si>
    <t>(ii) Intangible assets</t>
  </si>
  <si>
    <t>(iii) Capital work-in-progress</t>
  </si>
  <si>
    <t>(iv) Intangible assets under development</t>
  </si>
  <si>
    <t>(v) Fixed assets held for sale</t>
  </si>
  <si>
    <t>(b) Non-current investments</t>
  </si>
  <si>
    <t>(d) Long-term loans and advances</t>
  </si>
  <si>
    <t>(e) Other non-current assets</t>
  </si>
  <si>
    <t>Current assets</t>
  </si>
  <si>
    <t>(a) Current investments</t>
  </si>
  <si>
    <t>(b) Inventories</t>
  </si>
  <si>
    <t>(c) Trade receivables</t>
  </si>
  <si>
    <t>(e) Short-term loans and advances</t>
  </si>
  <si>
    <t>(f) Other current assets</t>
  </si>
  <si>
    <t xml:space="preserve">In terms of our report attached. </t>
  </si>
  <si>
    <t xml:space="preserve">For and on behalf of the Board of Directors </t>
  </si>
  <si>
    <t>Chartered Accountants</t>
  </si>
  <si>
    <t xml:space="preserve"> </t>
  </si>
  <si>
    <t>Particulars</t>
  </si>
  <si>
    <t>AS 9.10</t>
  </si>
  <si>
    <t>Less: Excise duty</t>
  </si>
  <si>
    <t>Other income</t>
  </si>
  <si>
    <t>Total revenue (1+2)</t>
  </si>
  <si>
    <t>Expenses</t>
  </si>
  <si>
    <t>(a) Cost of materials consumed</t>
  </si>
  <si>
    <t>(b) Purchases of stock-in-trade</t>
  </si>
  <si>
    <t>(c) Changes in inventories of finished goods, work-in-progress and stock-in-trade</t>
  </si>
  <si>
    <t>(d) Employee benefits expense</t>
  </si>
  <si>
    <t>(e) Finance costs</t>
  </si>
  <si>
    <t>(f) Depreciation and amortisation expense</t>
  </si>
  <si>
    <t>(g) Other expenses</t>
  </si>
  <si>
    <t>Total expenses</t>
  </si>
  <si>
    <t>Exceptional items</t>
  </si>
  <si>
    <t>Extraordinary items</t>
  </si>
  <si>
    <t>Tax expense:</t>
  </si>
  <si>
    <t>GN 9.8.2</t>
  </si>
  <si>
    <t>(a) Basic</t>
  </si>
  <si>
    <t>AS 20.50</t>
  </si>
  <si>
    <t>(b) Diluted</t>
  </si>
  <si>
    <t>Total</t>
  </si>
  <si>
    <t>(a) Authorised</t>
  </si>
  <si>
    <t>(c) Subscribed and fully paid up</t>
  </si>
  <si>
    <t>Unsecured</t>
  </si>
  <si>
    <t>Deposits</t>
  </si>
  <si>
    <t>Gross block</t>
  </si>
  <si>
    <t>Amount</t>
  </si>
  <si>
    <t>Quoted</t>
  </si>
  <si>
    <t>Unquoted</t>
  </si>
  <si>
    <t>(b)</t>
  </si>
  <si>
    <t>(a) Cash on hand</t>
  </si>
  <si>
    <t>(i) In current accounts</t>
  </si>
  <si>
    <t>(a)</t>
  </si>
  <si>
    <t xml:space="preserve">Total </t>
  </si>
  <si>
    <t>Holding Company</t>
  </si>
  <si>
    <t>Number of shares</t>
  </si>
  <si>
    <t>(i) Continuing operations</t>
  </si>
  <si>
    <t>(d) Cash and cash equivalents</t>
  </si>
  <si>
    <t>Profit / (Loss) before exceptional and extraordinary items and tax (3 - 4)</t>
  </si>
  <si>
    <t xml:space="preserve">(c) Other long-term liabilities </t>
  </si>
  <si>
    <t>(b) Deferred tax liabilities (net)</t>
  </si>
  <si>
    <t>(c) Deferred tax assets (net)</t>
  </si>
  <si>
    <t>Revenue from operations (gross)</t>
  </si>
  <si>
    <t>Revenue from operations (net)</t>
  </si>
  <si>
    <t>AS 20.8
AS 20.9
GN 9.11</t>
  </si>
  <si>
    <t>PARTICULAR</t>
  </si>
  <si>
    <t>Trade payable</t>
  </si>
  <si>
    <t>Trade Payable</t>
  </si>
  <si>
    <t>Office Equipment</t>
  </si>
  <si>
    <t>Depreciation</t>
  </si>
  <si>
    <t>Net Block</t>
  </si>
  <si>
    <t>Investment(at Cost)</t>
  </si>
  <si>
    <t>Trade Receivable</t>
  </si>
  <si>
    <t>Total(10)</t>
  </si>
  <si>
    <t>Place : Mumbai</t>
  </si>
  <si>
    <t>Director</t>
  </si>
  <si>
    <r>
      <t xml:space="preserve">Ref No.
</t>
    </r>
    <r>
      <rPr>
        <sz val="10"/>
        <rFont val="Times New Roman"/>
        <family val="1"/>
      </rPr>
      <t>GI 3
GN 6.10</t>
    </r>
  </si>
  <si>
    <t>Additions/Adustment during the period</t>
  </si>
  <si>
    <t>For the period</t>
  </si>
  <si>
    <t>Additions/ Adustment during the period</t>
  </si>
  <si>
    <t>Deductions/ Retirement during the period</t>
  </si>
  <si>
    <t>Previous Year</t>
  </si>
  <si>
    <t xml:space="preserve">Quoted </t>
  </si>
  <si>
    <t xml:space="preserve">Unquoted </t>
  </si>
  <si>
    <t>(b) Balances with banks</t>
  </si>
  <si>
    <t>Professional Fees</t>
  </si>
  <si>
    <t/>
  </si>
  <si>
    <t>Notes No.</t>
  </si>
  <si>
    <t xml:space="preserve">(b) Issued </t>
  </si>
  <si>
    <t>(a) Investment in Subsidiary companies(Unquoted)</t>
  </si>
  <si>
    <t>Partner</t>
  </si>
  <si>
    <t>Nitin Datanwala</t>
  </si>
  <si>
    <t>Depreciation As per Income Tax Act</t>
  </si>
  <si>
    <t xml:space="preserve">Sl.No. </t>
  </si>
  <si>
    <t>PARTICULARS</t>
  </si>
  <si>
    <t>DEP. RATE</t>
  </si>
  <si>
    <t>OPENING WDV</t>
  </si>
  <si>
    <t>SOLD DURING THE YEAR</t>
  </si>
  <si>
    <t>DEPRECIATION</t>
  </si>
  <si>
    <t>CLOSING WDV</t>
  </si>
  <si>
    <t>Computer</t>
  </si>
  <si>
    <t>From Related parties and others</t>
  </si>
  <si>
    <t>Other Loans and Advance</t>
  </si>
  <si>
    <t>Related Party disclosures</t>
  </si>
  <si>
    <t>Name of the related parties where control exists</t>
  </si>
  <si>
    <t>Name of the related party</t>
  </si>
  <si>
    <t>Nature of relationship</t>
  </si>
  <si>
    <t>E-Desk Services Ltd</t>
  </si>
  <si>
    <t>Related parties with whom transactions have taken place during the period</t>
  </si>
  <si>
    <t>Enterprises over which key management personnel and their relatives are able to exercise significant influence</t>
  </si>
  <si>
    <t>Sr. No</t>
  </si>
  <si>
    <t>Name Of Related Party</t>
  </si>
  <si>
    <t>Description Of relationship</t>
  </si>
  <si>
    <t>Nature of Transaction</t>
  </si>
  <si>
    <t>Amount Of Transactions during the year</t>
  </si>
  <si>
    <t>Subsidiary Company</t>
  </si>
  <si>
    <t xml:space="preserve">Enterprises over which key </t>
  </si>
  <si>
    <t xml:space="preserve">management personnel and </t>
  </si>
  <si>
    <t xml:space="preserve">their relatives are able to exercise </t>
  </si>
  <si>
    <t>significant influence</t>
  </si>
  <si>
    <t xml:space="preserve">As per our attached report of even date </t>
  </si>
  <si>
    <t>On Behalf of Board Of Directors</t>
  </si>
  <si>
    <t>Place  : Mumbai</t>
  </si>
  <si>
    <t>Balance as on March 31, 2012  Debit/(Credit)</t>
  </si>
  <si>
    <t>Key Management Personnel</t>
  </si>
  <si>
    <t>Atcomaart Services Limited</t>
  </si>
  <si>
    <t xml:space="preserve">(a) Security deposits </t>
  </si>
  <si>
    <t>AMOUNT</t>
  </si>
  <si>
    <t>Computers</t>
  </si>
  <si>
    <t>Electrical Fittings</t>
  </si>
  <si>
    <t>Furniture &amp; Fixtures</t>
  </si>
  <si>
    <t>Goodwill</t>
  </si>
  <si>
    <t>Office Equipments</t>
  </si>
  <si>
    <t xml:space="preserve"> Finished goods </t>
  </si>
  <si>
    <t xml:space="preserve">Electrical Fiitings </t>
  </si>
  <si>
    <t xml:space="preserve">Furniture &amp; Fixtures </t>
  </si>
  <si>
    <t>Vaarad Ventures Limited</t>
  </si>
  <si>
    <t>G.C.Patel &amp; Co</t>
  </si>
  <si>
    <t>Mansi Damania</t>
  </si>
  <si>
    <t>Microqual Techno Private Limited</t>
  </si>
  <si>
    <t>Bandari Packaging</t>
  </si>
  <si>
    <t>Fair Deal Packaging</t>
  </si>
  <si>
    <t>ICSA India Private Limited</t>
  </si>
  <si>
    <t>Deposit With Bsnl</t>
  </si>
  <si>
    <t>Emd</t>
  </si>
  <si>
    <t>Ntpc-Bihar-Emd</t>
  </si>
  <si>
    <t>Sales Tax Depo-Nsc</t>
  </si>
  <si>
    <t>Sales Tax Deposit</t>
  </si>
  <si>
    <t>Telephone Deposit</t>
  </si>
  <si>
    <t>Edesk Services Ltd</t>
  </si>
  <si>
    <t>Emall Infotech Pvt. Ltd.</t>
  </si>
  <si>
    <t>Geo Thermal Water Ltd</t>
  </si>
  <si>
    <t>Innovamedia Publication Ltd</t>
  </si>
  <si>
    <t>Mid Peninsular Patterns &amp; Dies Pvt. Ltd.</t>
  </si>
  <si>
    <t>Milan Packagings</t>
  </si>
  <si>
    <t>Paras Trading Company</t>
  </si>
  <si>
    <t>Sai Infosystem India Ltd.</t>
  </si>
  <si>
    <t>Shivam Packagings</t>
  </si>
  <si>
    <t>Shreeji Enterprise- Water</t>
  </si>
  <si>
    <t>Yash Packaging</t>
  </si>
  <si>
    <t>Advance from Customer</t>
  </si>
  <si>
    <t xml:space="preserve">John Rein </t>
  </si>
  <si>
    <t>Dynamic Weighing</t>
  </si>
  <si>
    <t xml:space="preserve">Best Undertaking </t>
  </si>
  <si>
    <t>Omkar Arts</t>
  </si>
  <si>
    <t xml:space="preserve">Security Deposit </t>
  </si>
  <si>
    <t>The Best Undertaking</t>
  </si>
  <si>
    <t>Intangible Assets:-</t>
  </si>
  <si>
    <t>Tangible Assets:-</t>
  </si>
  <si>
    <t>NPBT</t>
  </si>
  <si>
    <t>Add:-</t>
  </si>
  <si>
    <t>Dep.As per Co.Act</t>
  </si>
  <si>
    <t>Less:-</t>
  </si>
  <si>
    <t>Dep.As per I.T.Act</t>
  </si>
  <si>
    <t>Taxable Income</t>
  </si>
  <si>
    <t>Tax@30.9%</t>
  </si>
  <si>
    <t>MAT Calculation</t>
  </si>
  <si>
    <t>Tax@18.54%</t>
  </si>
  <si>
    <t>Vaarad Ventures Limited(Holding Company of Atco Ltd)</t>
  </si>
  <si>
    <t>Atcomaart Services Ltd.(100% Subsidiary of Atco Ltd)</t>
  </si>
  <si>
    <t>Investment by equity</t>
  </si>
  <si>
    <t>Advance by Holding Company</t>
  </si>
  <si>
    <t>Repayment to Holding Company</t>
  </si>
  <si>
    <t>Investment in equity</t>
  </si>
  <si>
    <t>Repayement by subsidiary</t>
  </si>
  <si>
    <t>Advance to subsidiary</t>
  </si>
  <si>
    <t>Atcomaart Services Ltd</t>
  </si>
  <si>
    <t>Vaarad Ventures Ltd</t>
  </si>
  <si>
    <t>Mem No. 047327</t>
  </si>
  <si>
    <t xml:space="preserve"> Disclosure of transactions with Related Parties during the Financial Year 2011-12</t>
  </si>
  <si>
    <t>Reconciliation of the number of shares outstanding at the beginning and at the end of the reporting period</t>
  </si>
  <si>
    <t>At the Beginning of period</t>
  </si>
  <si>
    <t>Add:- Issued during the year</t>
  </si>
  <si>
    <t>Less:- Brought Back during the year</t>
  </si>
  <si>
    <t>Outstanding at the end of period</t>
  </si>
  <si>
    <t>Details of each shareholder holding more than 5% shares:</t>
  </si>
  <si>
    <t>Name of Shareholder</t>
  </si>
  <si>
    <t>%</t>
  </si>
  <si>
    <t>Qty</t>
  </si>
  <si>
    <t>Opening Balance of Share Premium</t>
  </si>
  <si>
    <t>Add:- Share Premium during the year</t>
  </si>
  <si>
    <t>Share Premium at the end of Year</t>
  </si>
  <si>
    <t>Opening Balance of Profit and Loss Account</t>
  </si>
  <si>
    <t>Closing Balance at the end of year</t>
  </si>
  <si>
    <t>Unsecured, considered good</t>
  </si>
  <si>
    <t>Reimbursement of Expenses</t>
  </si>
  <si>
    <t>GROUPING OF FINANCIAL STATEMENTS</t>
  </si>
  <si>
    <t xml:space="preserve">Significant Accounting Policies </t>
  </si>
  <si>
    <t xml:space="preserve">Significant  Accounting Policies </t>
  </si>
  <si>
    <t>Tax On Difference</t>
  </si>
  <si>
    <r>
      <t xml:space="preserve">For </t>
    </r>
    <r>
      <rPr>
        <b/>
        <sz val="10"/>
        <rFont val="Times New Roman"/>
        <family val="1"/>
      </rPr>
      <t>G. C. Patel &amp; Co.</t>
    </r>
  </si>
  <si>
    <t>Add/(Less):-Profit/(Loss) during the year</t>
  </si>
  <si>
    <t>Depreciation  As Per Companies Act</t>
  </si>
  <si>
    <t>Depreciation As Per Income Tax Act</t>
  </si>
  <si>
    <t>Difference</t>
  </si>
  <si>
    <t xml:space="preserve">Closing Balance </t>
  </si>
  <si>
    <t>Opening Balance</t>
  </si>
  <si>
    <t>Tranfer To Profit And Loss Account</t>
  </si>
  <si>
    <t>Note No. "3":- RESERVES AND SURPLUS</t>
  </si>
  <si>
    <t>Note No. "4":-LONG TERM BORROWINGS</t>
  </si>
  <si>
    <t>Note No. "5":-TRADE PAYABLE</t>
  </si>
  <si>
    <t>Note No. "2":- SHARE CAPITAL</t>
  </si>
  <si>
    <t>Outstading Amount</t>
  </si>
  <si>
    <t>Earnings per share (of Rs.1/-each)</t>
  </si>
  <si>
    <t xml:space="preserve">Gnaneshwar. C. Patel </t>
  </si>
  <si>
    <t xml:space="preserve">Trade receivables outstanding for a period exceeding six months from the date they were due for payment </t>
  </si>
  <si>
    <t>Omprakash Talreja</t>
  </si>
  <si>
    <t>CASH FLOW FROM OPERATING ACTIVITIES</t>
  </si>
  <si>
    <t>Profit Before Tax</t>
  </si>
  <si>
    <t xml:space="preserve">Adjustments </t>
  </si>
  <si>
    <t>Changes in assets and liabilities</t>
  </si>
  <si>
    <t>Trade &amp; other Receivables</t>
  </si>
  <si>
    <t>Trade payable &amp; Provisions</t>
  </si>
  <si>
    <t>Other Current Assets</t>
  </si>
  <si>
    <t>Extra ordinary Items</t>
  </si>
  <si>
    <t>Prior Years Expenses Written off</t>
  </si>
  <si>
    <t>Taxation for the year</t>
  </si>
  <si>
    <t>Income tax  and Deffered Tax</t>
  </si>
  <si>
    <t>Net Cash Generated from Operating Activities(A)</t>
  </si>
  <si>
    <t>CASH FLOW FROM INVESTING ACTIVITIES</t>
  </si>
  <si>
    <t>Purchase of Fixed Assets</t>
  </si>
  <si>
    <t>Capital WIP Tranferred</t>
  </si>
  <si>
    <t>Sale of Fixed Assets</t>
  </si>
  <si>
    <t>Investment in Subsidiaries</t>
  </si>
  <si>
    <t>Net Cash Generated from Investing Activities(B)</t>
  </si>
  <si>
    <t>CASH FLOW FROM FINANCING ACTIVITIES</t>
  </si>
  <si>
    <t>Net Cash Generated from Financing Activities('C)</t>
  </si>
  <si>
    <t>Net Cash flow (A+B+C)</t>
  </si>
  <si>
    <t>Opening balance of Cash &amp; Cash Equivalents</t>
  </si>
  <si>
    <t>Closing balance of Cash &amp; Cash Equivalents</t>
  </si>
  <si>
    <t>Net Cash &amp; Cash Equivalents  for the year</t>
  </si>
  <si>
    <t>Note:-</t>
  </si>
  <si>
    <t>1.Previous Years figures have been re-grouped/re-arranged wherever necessary.</t>
  </si>
  <si>
    <t>Proceeds from issue of shares</t>
  </si>
  <si>
    <t>Securities premium received</t>
  </si>
  <si>
    <t>Note: 1.Other Loans and advances represents loan to wholly owned subsidairy.</t>
  </si>
  <si>
    <t>Holding - Subsidiary</t>
  </si>
  <si>
    <t>34. Previous figures have been regrouped whenever  necessary.</t>
  </si>
  <si>
    <t>BALANCE  AS ON 1.4.2011</t>
  </si>
  <si>
    <t>WDV</t>
  </si>
  <si>
    <t>25,00,000Equity shares of Rs.1 each with voting rights (P.Y.25,00,000 Equity Share of Rs.1/- each)</t>
  </si>
  <si>
    <t>21,90,250 Equity shares of `Rs.1 each with voting rights (P.Y.21,90,250 Equity Share of Rs.1/-each)</t>
  </si>
  <si>
    <t>21,90,250  Equity shares of `Rs.1 each with voting rights \(P.Y.21,90,250 Equity Share of Rs.1/-each)</t>
  </si>
  <si>
    <t>Depreciation  As Per Companies Act Re-calucation for Previous Year</t>
  </si>
  <si>
    <t>Depreciation As Per Income Tax Act Re-calucation  for Previous Year</t>
  </si>
  <si>
    <t>Depreciation  As Per Companies Act  -  TOTAL</t>
  </si>
  <si>
    <t>Depreciation As Per Income Tax Act - TOTAL</t>
  </si>
  <si>
    <t>ATCO  LIMITED  (Formally Known as Geo Water Technologies Limited)</t>
  </si>
  <si>
    <t>Excess Depreciation of Previous Year Written Back</t>
  </si>
  <si>
    <t>(a) Current Tax</t>
  </si>
  <si>
    <t>(b) Deferred Tax</t>
  </si>
  <si>
    <t>-</t>
  </si>
  <si>
    <t xml:space="preserve">       25,55,000 equity shares of Rs.1 each</t>
  </si>
  <si>
    <t xml:space="preserve">       (25,55,000 equity shares of Rs.1/- each)</t>
  </si>
  <si>
    <t xml:space="preserve">        Innovamedia Publication Limited</t>
  </si>
  <si>
    <t xml:space="preserve">       Atcomaart Services Limited</t>
  </si>
  <si>
    <t xml:space="preserve">        19,98,000(Nil) equity shares of Rs.1/- each</t>
  </si>
  <si>
    <t xml:space="preserve">        Atcomaart Lead Services Pvt. Ltd</t>
  </si>
  <si>
    <t xml:space="preserve">        1,00,000 (Nil) equity shares of Rs.1/- each</t>
  </si>
  <si>
    <t>Date  : 30th May ,2013</t>
  </si>
  <si>
    <t>actual - Tanvi</t>
  </si>
  <si>
    <t>Sd/-</t>
  </si>
  <si>
    <t>Long Term Borrowing</t>
  </si>
  <si>
    <t>Deferred Tax</t>
  </si>
  <si>
    <t>Log Term Loans &amp; Advances</t>
  </si>
  <si>
    <t>Other Current Liabilities</t>
  </si>
  <si>
    <t>Short Term Provisions</t>
  </si>
  <si>
    <t>Non Current Investments</t>
  </si>
  <si>
    <t>Inventories</t>
  </si>
  <si>
    <t>From holding company</t>
  </si>
  <si>
    <t>Vickram Dosshi</t>
  </si>
  <si>
    <t>Sanjay Nimbalkar</t>
  </si>
  <si>
    <t>AS AT 31.3.2015</t>
  </si>
  <si>
    <t>Adj: on account of depreciation</t>
  </si>
  <si>
    <t>30th May,2015</t>
  </si>
  <si>
    <t>ADDITIONS / REVALUATION ON OR BEFORE 02/10/2015</t>
  </si>
  <si>
    <t>ADDITIONS / REVALUATION AFTER 02/10/2016</t>
  </si>
  <si>
    <t>Loss in Investment</t>
  </si>
  <si>
    <t>Other Liabilities</t>
  </si>
  <si>
    <t>a)TDS, MAT and other taxes</t>
  </si>
  <si>
    <t>(b) Other loans and advances ( to 100% subsidiary)</t>
  </si>
  <si>
    <t>Note No. "6":-OTHER CURRENT LIABILITIES</t>
  </si>
  <si>
    <t>.</t>
  </si>
  <si>
    <t>Fees and taxes</t>
  </si>
  <si>
    <t>AS AT 31.3.2018</t>
  </si>
  <si>
    <t>BALANCE SHEET AS AT 31ST MARCH, 2018</t>
  </si>
  <si>
    <r>
      <t xml:space="preserve">Profit / (Loss) before extraordinary items and tax  (5 </t>
    </r>
    <r>
      <rPr>
        <u/>
        <sz val="11"/>
        <rFont val="Times New Roman"/>
        <family val="1"/>
      </rPr>
      <t>+</t>
    </r>
    <r>
      <rPr>
        <sz val="11"/>
        <rFont val="Times New Roman"/>
        <family val="1"/>
      </rPr>
      <t xml:space="preserve"> 6)</t>
    </r>
  </si>
  <si>
    <r>
      <t xml:space="preserve">Profit / (Loss) before tax  (7 </t>
    </r>
    <r>
      <rPr>
        <u/>
        <sz val="11"/>
        <rFont val="Times New Roman"/>
        <family val="1"/>
      </rPr>
      <t>+</t>
    </r>
    <r>
      <rPr>
        <sz val="11"/>
        <rFont val="Times New Roman"/>
        <family val="1"/>
      </rPr>
      <t xml:space="preserve"> 8)</t>
    </r>
  </si>
  <si>
    <r>
      <t xml:space="preserve">Profit / (Loss) for the year(9 </t>
    </r>
    <r>
      <rPr>
        <u/>
        <sz val="11"/>
        <rFont val="Times New Roman"/>
        <family val="1"/>
      </rPr>
      <t>+</t>
    </r>
    <r>
      <rPr>
        <sz val="11"/>
        <rFont val="Times New Roman"/>
        <family val="1"/>
      </rPr>
      <t>10)</t>
    </r>
  </si>
  <si>
    <t>AS AT 31.03.2018</t>
  </si>
  <si>
    <t>Note No. "7":- SHORT TERM PROVISIONS</t>
  </si>
  <si>
    <t>Short Term Provision</t>
  </si>
  <si>
    <t>Date : 09/08/2018</t>
  </si>
  <si>
    <t>Note No. "10":-DERRERED TAX ASSETS (NET)</t>
  </si>
  <si>
    <t>Note No. "11":- LONG TERM LOANS AND ADVANCE</t>
  </si>
  <si>
    <t>Note No. "12":- OTHER NON CURRENT ASSETS</t>
  </si>
  <si>
    <t>Note No. "13":- INVENTORIES</t>
  </si>
  <si>
    <t>Note No. "14":- TRADE RECEIVABLES</t>
  </si>
  <si>
    <t>Note No. "15":- CASH &amp; CASH EQUIVALENTS</t>
  </si>
  <si>
    <t>Note No. "16":- OTHER EXPENSES</t>
  </si>
  <si>
    <t>Note No. "9":- NON-CURRENT INVESTMENTS</t>
  </si>
  <si>
    <t>NoteNo. "8":- TANGIBLE ASSETS &amp; INTANGIBLE ASSETS</t>
  </si>
  <si>
    <t>For G.C.Patel &amp; Co.</t>
  </si>
  <si>
    <t>FRN:113693W</t>
  </si>
  <si>
    <t>G.C.Patel</t>
  </si>
  <si>
    <t>Mem.No.047327</t>
  </si>
  <si>
    <t xml:space="preserve">On behalf of the Board of Directors </t>
  </si>
  <si>
    <t xml:space="preserve">ATCO  LIMITED  </t>
  </si>
  <si>
    <t xml:space="preserve">2190250 Equity shares for Rs. 1/- each </t>
  </si>
  <si>
    <t>As At 31.3.2018</t>
  </si>
  <si>
    <t>Fair Deal Packgaing</t>
  </si>
  <si>
    <t>ICSA India P. Ltd</t>
  </si>
  <si>
    <t>Microqual Techno P.Ltd.</t>
  </si>
  <si>
    <t>G.c. Patel</t>
  </si>
  <si>
    <t>Provision for Expeses ( G.c. patel)</t>
  </si>
  <si>
    <t>Electrical fitting</t>
  </si>
  <si>
    <t>Furntire &amp; Fixure</t>
  </si>
  <si>
    <t>Good will</t>
  </si>
  <si>
    <t>Innovamedai Publication</t>
  </si>
  <si>
    <t>MAT -2012-13</t>
  </si>
  <si>
    <t>Finished Goods</t>
  </si>
  <si>
    <t>Emall Inftech</t>
  </si>
  <si>
    <t xml:space="preserve">Mid Pennsiula Patterns </t>
  </si>
  <si>
    <t>Milan Packaging</t>
  </si>
  <si>
    <t>Paras Trading co</t>
  </si>
  <si>
    <t>Sai Infosystem</t>
  </si>
  <si>
    <t>Shivam Packaging</t>
  </si>
  <si>
    <t>Shreeji Entpriese</t>
  </si>
  <si>
    <t>Cash In hand</t>
  </si>
  <si>
    <t>Bank Balance</t>
  </si>
  <si>
    <t>BEST udnertaking</t>
  </si>
  <si>
    <t>Deposit MTNL</t>
  </si>
  <si>
    <t>EMD</t>
  </si>
  <si>
    <t>NTPC - Bihar</t>
  </si>
  <si>
    <t>Omkar Arts ( Court Deposit )</t>
  </si>
  <si>
    <t>Sales Deposit NSC</t>
  </si>
  <si>
    <t>Sales tax Deposit</t>
  </si>
  <si>
    <t>Security Depoist (Ahmd Internet)</t>
  </si>
  <si>
    <t>The BEST Undertaking EMD</t>
  </si>
  <si>
    <t>Office</t>
  </si>
  <si>
    <t>Furniture</t>
  </si>
  <si>
    <t>AS AT 31.3.2019</t>
  </si>
  <si>
    <t>AS AT 31.3.2019 Console</t>
  </si>
  <si>
    <t xml:space="preserve">AS AT 31.3.2019 Console </t>
  </si>
  <si>
    <t>BALANCE SHEET AS AT 31ST MARCH, 2019</t>
  </si>
  <si>
    <t>STATEMENT OF PROFIT AND LOSS AS AT 31ST MARCH,2019</t>
  </si>
  <si>
    <t>NOTES TO FINANCIAL STATEMENTS AS AT 31ST MARCH,2019</t>
  </si>
  <si>
    <t>AS AT 01.04.2018</t>
  </si>
  <si>
    <t>AS AT 31.03.2019</t>
  </si>
  <si>
    <t>CASH FLOW STATEMENT as at  31st March  2019</t>
  </si>
  <si>
    <t xml:space="preserve">Date : </t>
  </si>
  <si>
    <t>Consolidated Entry</t>
  </si>
  <si>
    <t>Diff -=</t>
  </si>
  <si>
    <t>Diffe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</si>
</sst>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 * #,##0_ ;_ * \-#,##0_ ;_ * &quot;-&quot;??_ ;_ @_ "/>
    <numFmt numFmtId="167" formatCode="_ * #,##0.0_ ;_ * \-#,##0.0_ ;_ * &quot;-&quot;??_ ;_ @_ "/>
    <numFmt numFmtId="168" formatCode="#,##0.000_);\(#,##0.000\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4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u/>
      <sz val="10"/>
      <color theme="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sz val="11"/>
      <name val="Book Antiqua"/>
      <family val="1"/>
    </font>
    <font>
      <u/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96">
    <xf numFmtId="0" fontId="0" fillId="0" borderId="0" xfId="0"/>
    <xf numFmtId="0" fontId="8" fillId="0" borderId="0" xfId="0" applyFont="1"/>
    <xf numFmtId="166" fontId="11" fillId="0" borderId="0" xfId="1" applyNumberFormat="1" applyFont="1" applyAlignment="1">
      <alignment vertical="top"/>
    </xf>
    <xf numFmtId="166" fontId="13" fillId="0" borderId="0" xfId="1" applyNumberFormat="1" applyFont="1" applyAlignment="1">
      <alignment vertical="top"/>
    </xf>
    <xf numFmtId="166" fontId="13" fillId="0" borderId="0" xfId="1" applyNumberFormat="1" applyFont="1" applyAlignment="1">
      <alignment horizontal="center" vertical="top"/>
    </xf>
    <xf numFmtId="167" fontId="3" fillId="0" borderId="13" xfId="1" applyNumberFormat="1" applyFont="1" applyBorder="1"/>
    <xf numFmtId="1" fontId="3" fillId="0" borderId="2" xfId="0" applyNumberFormat="1" applyFont="1" applyBorder="1" applyAlignment="1">
      <alignment horizontal="center" vertical="justify"/>
    </xf>
    <xf numFmtId="1" fontId="10" fillId="0" borderId="0" xfId="0" applyNumberFormat="1" applyFont="1"/>
    <xf numFmtId="166" fontId="10" fillId="0" borderId="0" xfId="1" applyNumberFormat="1" applyFont="1" applyAlignment="1" applyProtection="1">
      <alignment horizontal="center"/>
      <protection locked="0"/>
    </xf>
    <xf numFmtId="9" fontId="10" fillId="0" borderId="0" xfId="1" applyNumberFormat="1" applyFont="1" applyProtection="1">
      <protection locked="0"/>
    </xf>
    <xf numFmtId="166" fontId="10" fillId="0" borderId="0" xfId="1" applyNumberFormat="1" applyFont="1" applyProtection="1">
      <protection locked="0"/>
    </xf>
    <xf numFmtId="166" fontId="10" fillId="0" borderId="0" xfId="1" applyNumberFormat="1" applyFont="1"/>
    <xf numFmtId="167" fontId="10" fillId="0" borderId="0" xfId="1" applyNumberFormat="1" applyFont="1" applyProtection="1">
      <protection locked="0"/>
    </xf>
    <xf numFmtId="167" fontId="10" fillId="0" borderId="0" xfId="1" applyNumberFormat="1" applyFont="1" applyAlignment="1" applyProtection="1">
      <alignment horizontal="left"/>
      <protection locked="0"/>
    </xf>
    <xf numFmtId="167" fontId="10" fillId="0" borderId="0" xfId="1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11" fillId="0" borderId="0" xfId="9" applyFont="1"/>
    <xf numFmtId="1" fontId="7" fillId="0" borderId="0" xfId="0" applyNumberFormat="1" applyFont="1"/>
    <xf numFmtId="0" fontId="5" fillId="0" borderId="0" xfId="2" applyAlignment="1" applyProtection="1"/>
    <xf numFmtId="1" fontId="0" fillId="0" borderId="0" xfId="0" applyNumberFormat="1"/>
    <xf numFmtId="0" fontId="11" fillId="0" borderId="0" xfId="0" applyFont="1"/>
    <xf numFmtId="166" fontId="13" fillId="0" borderId="0" xfId="1" applyNumberFormat="1" applyFont="1"/>
    <xf numFmtId="165" fontId="13" fillId="0" borderId="0" xfId="3" applyNumberFormat="1" applyFont="1" applyAlignment="1">
      <alignment horizontal="center" vertical="center" wrapText="1"/>
    </xf>
    <xf numFmtId="0" fontId="16" fillId="0" borderId="0" xfId="0" applyFont="1"/>
    <xf numFmtId="0" fontId="11" fillId="0" borderId="0" xfId="9" applyFont="1" applyAlignment="1">
      <alignment horizontal="center"/>
    </xf>
    <xf numFmtId="166" fontId="11" fillId="0" borderId="0" xfId="1" applyNumberFormat="1" applyFont="1"/>
    <xf numFmtId="166" fontId="13" fillId="0" borderId="2" xfId="1" applyNumberFormat="1" applyFont="1" applyBorder="1"/>
    <xf numFmtId="165" fontId="11" fillId="0" borderId="0" xfId="0" applyNumberFormat="1" applyFont="1"/>
    <xf numFmtId="166" fontId="11" fillId="0" borderId="0" xfId="1" applyNumberFormat="1" applyFont="1" applyAlignment="1">
      <alignment horizontal="right" vertical="top"/>
    </xf>
    <xf numFmtId="0" fontId="13" fillId="0" borderId="0" xfId="0" applyFont="1"/>
    <xf numFmtId="166" fontId="13" fillId="0" borderId="0" xfId="1" applyNumberFormat="1" applyFont="1" applyAlignment="1">
      <alignment horizontal="right" vertical="top"/>
    </xf>
    <xf numFmtId="166" fontId="11" fillId="0" borderId="0" xfId="1" applyNumberFormat="1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165" fontId="13" fillId="0" borderId="0" xfId="3" applyNumberFormat="1" applyFont="1" applyAlignment="1">
      <alignment horizontal="right" vertical="center" wrapText="1"/>
    </xf>
    <xf numFmtId="0" fontId="13" fillId="0" borderId="12" xfId="0" applyFont="1" applyBorder="1" applyAlignment="1">
      <alignment horizontal="center" vertical="center"/>
    </xf>
    <xf numFmtId="165" fontId="13" fillId="0" borderId="10" xfId="3" applyNumberFormat="1" applyFont="1" applyBorder="1" applyAlignment="1">
      <alignment horizontal="right" vertical="center" wrapText="1"/>
    </xf>
    <xf numFmtId="165" fontId="13" fillId="0" borderId="8" xfId="3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65" fontId="11" fillId="0" borderId="16" xfId="3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0" xfId="10" applyFont="1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/>
    <xf numFmtId="0" fontId="13" fillId="0" borderId="1" xfId="0" applyFont="1" applyBorder="1" applyAlignment="1">
      <alignment horizontal="center" vertical="center"/>
    </xf>
    <xf numFmtId="165" fontId="13" fillId="0" borderId="6" xfId="3" applyNumberFormat="1" applyFont="1" applyBorder="1" applyAlignment="1">
      <alignment horizontal="center" vertical="center" wrapText="1"/>
    </xf>
    <xf numFmtId="165" fontId="13" fillId="0" borderId="2" xfId="3" applyNumberFormat="1" applyFont="1" applyBorder="1" applyAlignment="1">
      <alignment horizontal="center" vertical="center" wrapText="1"/>
    </xf>
    <xf numFmtId="165" fontId="13" fillId="0" borderId="3" xfId="3" applyNumberFormat="1" applyFont="1" applyBorder="1" applyAlignment="1">
      <alignment horizontal="left" vertical="center" wrapText="1"/>
    </xf>
    <xf numFmtId="165" fontId="11" fillId="0" borderId="6" xfId="3" applyNumberFormat="1" applyFont="1" applyBorder="1" applyAlignment="1">
      <alignment horizontal="center" vertical="center" wrapText="1"/>
    </xf>
    <xf numFmtId="165" fontId="11" fillId="0" borderId="7" xfId="3" applyNumberFormat="1" applyFont="1" applyBorder="1" applyAlignment="1">
      <alignment horizontal="center" vertical="center" wrapText="1"/>
    </xf>
    <xf numFmtId="165" fontId="11" fillId="0" borderId="0" xfId="3" applyNumberFormat="1" applyFont="1" applyAlignment="1">
      <alignment horizontal="center" vertical="center" wrapText="1"/>
    </xf>
    <xf numFmtId="0" fontId="17" fillId="0" borderId="16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6" xfId="0" quotePrefix="1" applyFont="1" applyBorder="1" applyAlignment="1">
      <alignment horizontal="left" vertical="center"/>
    </xf>
    <xf numFmtId="0" fontId="17" fillId="0" borderId="7" xfId="0" applyFont="1" applyBorder="1"/>
    <xf numFmtId="0" fontId="17" fillId="0" borderId="9" xfId="0" applyFont="1" applyBorder="1"/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166" fontId="13" fillId="0" borderId="0" xfId="1" applyNumberFormat="1" applyFont="1" applyAlignment="1">
      <alignment horizontal="right"/>
    </xf>
    <xf numFmtId="166" fontId="13" fillId="0" borderId="2" xfId="1" applyNumberFormat="1" applyFont="1" applyBorder="1" applyAlignment="1">
      <alignment horizontal="right" vertical="top"/>
    </xf>
    <xf numFmtId="49" fontId="11" fillId="0" borderId="0" xfId="0" applyNumberFormat="1" applyFont="1" applyAlignment="1">
      <alignment vertical="top"/>
    </xf>
    <xf numFmtId="49" fontId="17" fillId="0" borderId="0" xfId="0" applyNumberFormat="1" applyFont="1" applyAlignment="1">
      <alignment vertical="top"/>
    </xf>
    <xf numFmtId="166" fontId="17" fillId="0" borderId="0" xfId="1" applyNumberFormat="1" applyFont="1" applyAlignment="1">
      <alignment horizontal="right" vertical="top"/>
    </xf>
    <xf numFmtId="166" fontId="11" fillId="0" borderId="0" xfId="1" applyNumberFormat="1" applyFont="1" applyAlignment="1">
      <alignment vertical="top" wrapText="1"/>
    </xf>
    <xf numFmtId="166" fontId="12" fillId="0" borderId="0" xfId="1" applyNumberFormat="1" applyFont="1"/>
    <xf numFmtId="166" fontId="14" fillId="0" borderId="0" xfId="1" applyNumberFormat="1" applyFont="1"/>
    <xf numFmtId="166" fontId="13" fillId="0" borderId="0" xfId="1" applyNumberFormat="1" applyFont="1" applyAlignment="1">
      <alignment vertical="top" wrapText="1"/>
    </xf>
    <xf numFmtId="4" fontId="11" fillId="0" borderId="0" xfId="1" applyNumberFormat="1" applyFont="1" applyAlignment="1">
      <alignment vertical="top"/>
    </xf>
    <xf numFmtId="166" fontId="13" fillId="0" borderId="0" xfId="1" applyNumberFormat="1" applyFont="1" applyAlignment="1">
      <alignment horizontal="justify" vertical="top"/>
    </xf>
    <xf numFmtId="166" fontId="13" fillId="0" borderId="3" xfId="1" applyNumberFormat="1" applyFont="1" applyBorder="1"/>
    <xf numFmtId="164" fontId="11" fillId="0" borderId="0" xfId="1" applyFont="1"/>
    <xf numFmtId="0" fontId="11" fillId="0" borderId="0" xfId="1" applyNumberFormat="1" applyFont="1"/>
    <xf numFmtId="166" fontId="11" fillId="0" borderId="16" xfId="1" applyNumberFormat="1" applyFont="1" applyBorder="1" applyAlignment="1">
      <alignment horizontal="center"/>
    </xf>
    <xf numFmtId="165" fontId="13" fillId="0" borderId="15" xfId="3" applyNumberFormat="1" applyFont="1" applyBorder="1" applyAlignment="1">
      <alignment horizontal="right" vertical="center" wrapText="1"/>
    </xf>
    <xf numFmtId="166" fontId="18" fillId="0" borderId="0" xfId="1" applyNumberFormat="1" applyFont="1"/>
    <xf numFmtId="166" fontId="17" fillId="0" borderId="0" xfId="1" applyNumberFormat="1" applyFont="1"/>
    <xf numFmtId="37" fontId="13" fillId="0" borderId="0" xfId="1" applyNumberFormat="1" applyFont="1"/>
    <xf numFmtId="166" fontId="11" fillId="0" borderId="14" xfId="1" applyNumberFormat="1" applyFont="1" applyBorder="1" applyAlignment="1">
      <alignment vertical="top"/>
    </xf>
    <xf numFmtId="0" fontId="17" fillId="0" borderId="3" xfId="0" applyFont="1" applyBorder="1" applyAlignment="1">
      <alignment horizontal="left" vertical="center"/>
    </xf>
    <xf numFmtId="165" fontId="13" fillId="0" borderId="3" xfId="3" applyNumberFormat="1" applyFont="1" applyBorder="1" applyAlignment="1">
      <alignment horizontal="right" vertical="center" wrapText="1"/>
    </xf>
    <xf numFmtId="165" fontId="13" fillId="0" borderId="11" xfId="3" applyNumberFormat="1" applyFont="1" applyBorder="1" applyAlignment="1">
      <alignment horizontal="right" vertical="center" wrapText="1"/>
    </xf>
    <xf numFmtId="165" fontId="13" fillId="0" borderId="16" xfId="3" applyNumberFormat="1" applyFont="1" applyBorder="1" applyAlignment="1">
      <alignment horizontal="right" vertical="center" wrapText="1"/>
    </xf>
    <xf numFmtId="165" fontId="13" fillId="0" borderId="8" xfId="3" applyNumberFormat="1" applyFont="1" applyBorder="1" applyAlignment="1">
      <alignment horizontal="right" vertical="center" wrapText="1"/>
    </xf>
    <xf numFmtId="37" fontId="13" fillId="0" borderId="3" xfId="1" applyNumberFormat="1" applyFont="1" applyBorder="1"/>
    <xf numFmtId="166" fontId="11" fillId="0" borderId="0" xfId="1" applyNumberFormat="1" applyFont="1" applyAlignment="1">
      <alignment wrapText="1"/>
    </xf>
    <xf numFmtId="166" fontId="3" fillId="0" borderId="13" xfId="1" applyNumberFormat="1" applyFont="1" applyBorder="1"/>
    <xf numFmtId="1" fontId="10" fillId="0" borderId="0" xfId="0" applyNumberFormat="1" applyFont="1" applyAlignment="1">
      <alignment wrapText="1"/>
    </xf>
    <xf numFmtId="166" fontId="11" fillId="0" borderId="0" xfId="0" applyNumberFormat="1" applyFont="1"/>
    <xf numFmtId="1" fontId="11" fillId="0" borderId="0" xfId="0" applyNumberFormat="1" applyFont="1"/>
    <xf numFmtId="37" fontId="11" fillId="0" borderId="0" xfId="0" applyNumberFormat="1" applyFont="1"/>
    <xf numFmtId="0" fontId="20" fillId="0" borderId="0" xfId="0" applyFont="1"/>
    <xf numFmtId="1" fontId="9" fillId="3" borderId="0" xfId="0" applyNumberFormat="1" applyFont="1" applyFill="1"/>
    <xf numFmtId="167" fontId="11" fillId="0" borderId="0" xfId="1" applyNumberFormat="1" applyFont="1"/>
    <xf numFmtId="166" fontId="12" fillId="2" borderId="0" xfId="1" applyNumberFormat="1" applyFont="1" applyFill="1"/>
    <xf numFmtId="166" fontId="14" fillId="2" borderId="0" xfId="1" applyNumberFormat="1" applyFont="1" applyFill="1"/>
    <xf numFmtId="166" fontId="14" fillId="2" borderId="3" xfId="1" applyNumberFormat="1" applyFont="1" applyFill="1" applyBorder="1"/>
    <xf numFmtId="166" fontId="11" fillId="2" borderId="0" xfId="1" applyNumberFormat="1" applyFont="1" applyFill="1" applyAlignment="1">
      <alignment vertical="top"/>
    </xf>
    <xf numFmtId="166" fontId="13" fillId="2" borderId="2" xfId="1" applyNumberFormat="1" applyFont="1" applyFill="1" applyBorder="1"/>
    <xf numFmtId="166" fontId="13" fillId="2" borderId="0" xfId="1" applyNumberFormat="1" applyFont="1" applyFill="1"/>
    <xf numFmtId="166" fontId="13" fillId="2" borderId="3" xfId="1" applyNumberFormat="1" applyFont="1" applyFill="1" applyBorder="1" applyAlignment="1">
      <alignment horizontal="center" vertical="center" wrapText="1"/>
    </xf>
    <xf numFmtId="166" fontId="11" fillId="2" borderId="15" xfId="1" applyNumberFormat="1" applyFont="1" applyFill="1" applyBorder="1"/>
    <xf numFmtId="0" fontId="17" fillId="2" borderId="16" xfId="0" applyFont="1" applyFill="1" applyBorder="1"/>
    <xf numFmtId="166" fontId="13" fillId="2" borderId="2" xfId="1" applyNumberFormat="1" applyFont="1" applyFill="1" applyBorder="1" applyAlignment="1">
      <alignment horizontal="center" vertical="center" wrapText="1"/>
    </xf>
    <xf numFmtId="166" fontId="13" fillId="2" borderId="11" xfId="1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center" vertical="center" wrapText="1"/>
    </xf>
    <xf numFmtId="166" fontId="13" fillId="2" borderId="16" xfId="1" applyNumberFormat="1" applyFont="1" applyFill="1" applyBorder="1"/>
    <xf numFmtId="166" fontId="13" fillId="2" borderId="15" xfId="1" applyNumberFormat="1" applyFont="1" applyFill="1" applyBorder="1"/>
    <xf numFmtId="166" fontId="11" fillId="2" borderId="14" xfId="1" applyNumberFormat="1" applyFont="1" applyFill="1" applyBorder="1"/>
    <xf numFmtId="166" fontId="11" fillId="2" borderId="1" xfId="1" applyNumberFormat="1" applyFont="1" applyFill="1" applyBorder="1"/>
    <xf numFmtId="0" fontId="11" fillId="2" borderId="0" xfId="0" applyFont="1" applyFill="1"/>
    <xf numFmtId="166" fontId="13" fillId="2" borderId="11" xfId="1" applyNumberFormat="1" applyFont="1" applyFill="1" applyBorder="1" applyAlignment="1">
      <alignment horizontal="center" vertical="center"/>
    </xf>
    <xf numFmtId="0" fontId="17" fillId="2" borderId="14" xfId="0" applyFont="1" applyFill="1" applyBorder="1"/>
    <xf numFmtId="166" fontId="18" fillId="2" borderId="0" xfId="1" applyNumberFormat="1" applyFont="1" applyFill="1"/>
    <xf numFmtId="166" fontId="17" fillId="2" borderId="15" xfId="1" applyNumberFormat="1" applyFont="1" applyFill="1" applyBorder="1"/>
    <xf numFmtId="0" fontId="17" fillId="2" borderId="0" xfId="0" applyFont="1" applyFill="1"/>
    <xf numFmtId="166" fontId="21" fillId="0" borderId="0" xfId="1" applyNumberFormat="1" applyFont="1" applyAlignment="1">
      <alignment vertical="top"/>
    </xf>
    <xf numFmtId="166" fontId="21" fillId="2" borderId="0" xfId="1" applyNumberFormat="1" applyFont="1" applyFill="1"/>
    <xf numFmtId="0" fontId="15" fillId="3" borderId="0" xfId="0" applyFont="1" applyFill="1"/>
    <xf numFmtId="166" fontId="13" fillId="2" borderId="0" xfId="1" applyNumberFormat="1" applyFont="1" applyFill="1" applyAlignment="1">
      <alignment vertical="top"/>
    </xf>
    <xf numFmtId="166" fontId="12" fillId="2" borderId="3" xfId="1" applyNumberFormat="1" applyFont="1" applyFill="1" applyBorder="1"/>
    <xf numFmtId="0" fontId="13" fillId="3" borderId="0" xfId="0" applyFont="1" applyFill="1" applyAlignment="1">
      <alignment horizontal="right"/>
    </xf>
    <xf numFmtId="166" fontId="11" fillId="2" borderId="0" xfId="1" applyNumberFormat="1" applyFont="1" applyFill="1"/>
    <xf numFmtId="166" fontId="13" fillId="2" borderId="11" xfId="1" applyNumberFormat="1" applyFont="1" applyFill="1" applyBorder="1"/>
    <xf numFmtId="166" fontId="13" fillId="2" borderId="3" xfId="1" applyNumberFormat="1" applyFont="1" applyFill="1" applyBorder="1"/>
    <xf numFmtId="166" fontId="11" fillId="2" borderId="16" xfId="1" applyNumberFormat="1" applyFont="1" applyFill="1" applyBorder="1"/>
    <xf numFmtId="165" fontId="13" fillId="3" borderId="3" xfId="3" applyNumberFormat="1" applyFont="1" applyFill="1" applyBorder="1" applyAlignment="1">
      <alignment horizontal="center" vertical="center" wrapText="1"/>
    </xf>
    <xf numFmtId="1" fontId="10" fillId="3" borderId="0" xfId="0" applyNumberFormat="1" applyFont="1" applyFill="1"/>
    <xf numFmtId="166" fontId="11" fillId="2" borderId="14" xfId="1" applyNumberFormat="1" applyFont="1" applyFill="1" applyBorder="1" applyAlignment="1">
      <alignment horizontal="left"/>
    </xf>
    <xf numFmtId="166" fontId="11" fillId="2" borderId="15" xfId="1" applyNumberFormat="1" applyFont="1" applyFill="1" applyBorder="1" applyAlignment="1">
      <alignment horizontal="left"/>
    </xf>
    <xf numFmtId="166" fontId="14" fillId="2" borderId="16" xfId="1" applyNumberFormat="1" applyFont="1" applyFill="1" applyBorder="1"/>
    <xf numFmtId="166" fontId="12" fillId="2" borderId="16" xfId="1" applyNumberFormat="1" applyFont="1" applyFill="1" applyBorder="1"/>
    <xf numFmtId="0" fontId="18" fillId="2" borderId="0" xfId="0" applyFont="1" applyFill="1"/>
    <xf numFmtId="166" fontId="17" fillId="2" borderId="0" xfId="1" applyNumberFormat="1" applyFont="1" applyFill="1"/>
    <xf numFmtId="0" fontId="18" fillId="2" borderId="1" xfId="0" applyFont="1" applyFill="1" applyBorder="1" applyAlignment="1">
      <alignment horizontal="center" vertical="center"/>
    </xf>
    <xf numFmtId="166" fontId="18" fillId="2" borderId="16" xfId="1" applyNumberFormat="1" applyFont="1" applyFill="1" applyBorder="1"/>
    <xf numFmtId="0" fontId="18" fillId="2" borderId="16" xfId="0" applyFont="1" applyFill="1" applyBorder="1"/>
    <xf numFmtId="166" fontId="22" fillId="2" borderId="0" xfId="1" applyNumberFormat="1" applyFont="1" applyFill="1" applyAlignment="1">
      <alignment vertical="top"/>
    </xf>
    <xf numFmtId="166" fontId="22" fillId="2" borderId="15" xfId="1" applyNumberFormat="1" applyFont="1" applyFill="1" applyBorder="1" applyAlignment="1">
      <alignment vertical="top"/>
    </xf>
    <xf numFmtId="166" fontId="23" fillId="2" borderId="11" xfId="1" applyNumberFormat="1" applyFont="1" applyFill="1" applyBorder="1" applyAlignment="1">
      <alignment vertical="top"/>
    </xf>
    <xf numFmtId="166" fontId="22" fillId="2" borderId="5" xfId="1" applyNumberFormat="1" applyFont="1" applyFill="1" applyBorder="1" applyAlignment="1">
      <alignment vertical="top"/>
    </xf>
    <xf numFmtId="166" fontId="22" fillId="0" borderId="0" xfId="1" applyNumberFormat="1" applyFont="1" applyAlignment="1">
      <alignment vertical="top"/>
    </xf>
    <xf numFmtId="166" fontId="23" fillId="2" borderId="11" xfId="1" applyNumberFormat="1" applyFont="1" applyFill="1" applyBorder="1" applyAlignment="1">
      <alignment horizontal="center" vertical="center"/>
    </xf>
    <xf numFmtId="166" fontId="23" fillId="2" borderId="6" xfId="1" applyNumberFormat="1" applyFont="1" applyFill="1" applyBorder="1" applyAlignment="1">
      <alignment vertical="top"/>
    </xf>
    <xf numFmtId="166" fontId="23" fillId="2" borderId="16" xfId="1" applyNumberFormat="1" applyFont="1" applyFill="1" applyBorder="1" applyAlignment="1">
      <alignment vertical="top"/>
    </xf>
    <xf numFmtId="37" fontId="23" fillId="2" borderId="16" xfId="1" applyNumberFormat="1" applyFont="1" applyFill="1" applyBorder="1" applyAlignment="1">
      <alignment vertical="top"/>
    </xf>
    <xf numFmtId="168" fontId="23" fillId="2" borderId="16" xfId="1" applyNumberFormat="1" applyFont="1" applyFill="1" applyBorder="1" applyAlignment="1">
      <alignment vertical="top"/>
    </xf>
    <xf numFmtId="168" fontId="23" fillId="2" borderId="8" xfId="1" applyNumberFormat="1" applyFont="1" applyFill="1" applyBorder="1" applyAlignment="1">
      <alignment vertical="top"/>
    </xf>
    <xf numFmtId="166" fontId="22" fillId="2" borderId="11" xfId="1" applyNumberFormat="1" applyFont="1" applyFill="1" applyBorder="1" applyAlignment="1">
      <alignment vertical="top"/>
    </xf>
    <xf numFmtId="166" fontId="22" fillId="3" borderId="0" xfId="1" applyNumberFormat="1" applyFont="1" applyFill="1" applyAlignment="1">
      <alignment vertical="top"/>
    </xf>
    <xf numFmtId="166" fontId="22" fillId="2" borderId="0" xfId="1" applyNumberFormat="1" applyFont="1" applyFill="1"/>
    <xf numFmtId="166" fontId="23" fillId="2" borderId="11" xfId="1" applyNumberFormat="1" applyFont="1" applyFill="1" applyBorder="1" applyAlignment="1">
      <alignment horizontal="right" vertical="center"/>
    </xf>
    <xf numFmtId="166" fontId="22" fillId="2" borderId="16" xfId="1" applyNumberFormat="1" applyFont="1" applyFill="1" applyBorder="1"/>
    <xf numFmtId="37" fontId="22" fillId="2" borderId="16" xfId="1" applyNumberFormat="1" applyFont="1" applyFill="1" applyBorder="1"/>
    <xf numFmtId="37" fontId="22" fillId="2" borderId="16" xfId="1" applyNumberFormat="1" applyFont="1" applyFill="1" applyBorder="1" applyAlignment="1">
      <alignment vertical="top"/>
    </xf>
    <xf numFmtId="166" fontId="23" fillId="2" borderId="3" xfId="1" applyNumberFormat="1" applyFont="1" applyFill="1" applyBorder="1" applyAlignment="1">
      <alignment vertical="top"/>
    </xf>
    <xf numFmtId="166" fontId="22" fillId="2" borderId="15" xfId="1" applyNumberFormat="1" applyFont="1" applyFill="1" applyBorder="1"/>
    <xf numFmtId="166" fontId="22" fillId="2" borderId="11" xfId="1" applyNumberFormat="1" applyFont="1" applyFill="1" applyBorder="1"/>
    <xf numFmtId="166" fontId="23" fillId="2" borderId="11" xfId="1" applyNumberFormat="1" applyFont="1" applyFill="1" applyBorder="1"/>
    <xf numFmtId="37" fontId="22" fillId="2" borderId="8" xfId="1" applyNumberFormat="1" applyFont="1" applyFill="1" applyBorder="1"/>
    <xf numFmtId="166" fontId="23" fillId="2" borderId="3" xfId="1" applyNumberFormat="1" applyFont="1" applyFill="1" applyBorder="1"/>
    <xf numFmtId="0" fontId="22" fillId="2" borderId="16" xfId="1" applyNumberFormat="1" applyFont="1" applyFill="1" applyBorder="1" applyAlignment="1">
      <alignment horizontal="right" vertical="top"/>
    </xf>
    <xf numFmtId="166" fontId="24" fillId="2" borderId="16" xfId="1" applyNumberFormat="1" applyFont="1" applyFill="1" applyBorder="1" applyAlignment="1">
      <alignment horizontal="right" vertical="top"/>
    </xf>
    <xf numFmtId="166" fontId="22" fillId="2" borderId="8" xfId="1" applyNumberFormat="1" applyFont="1" applyFill="1" applyBorder="1"/>
    <xf numFmtId="166" fontId="22" fillId="2" borderId="6" xfId="0" applyNumberFormat="1" applyFont="1" applyFill="1" applyBorder="1"/>
    <xf numFmtId="166" fontId="22" fillId="2" borderId="3" xfId="1" applyNumberFormat="1" applyFont="1" applyFill="1" applyBorder="1" applyAlignment="1">
      <alignment horizontal="right" vertical="top"/>
    </xf>
    <xf numFmtId="0" fontId="22" fillId="2" borderId="0" xfId="0" applyFont="1" applyFill="1"/>
    <xf numFmtId="166" fontId="22" fillId="0" borderId="0" xfId="1" applyNumberFormat="1" applyFont="1"/>
    <xf numFmtId="166" fontId="13" fillId="2" borderId="3" xfId="1" applyNumberFormat="1" applyFont="1" applyFill="1" applyBorder="1" applyAlignment="1">
      <alignment horizontal="center" vertical="center"/>
    </xf>
    <xf numFmtId="166" fontId="17" fillId="2" borderId="16" xfId="1" applyNumberFormat="1" applyFont="1" applyFill="1" applyBorder="1"/>
    <xf numFmtId="166" fontId="12" fillId="2" borderId="4" xfId="1" applyNumberFormat="1" applyFont="1" applyFill="1" applyBorder="1" applyAlignment="1">
      <alignment vertical="top"/>
    </xf>
    <xf numFmtId="166" fontId="14" fillId="2" borderId="7" xfId="1" applyNumberFormat="1" applyFont="1" applyFill="1" applyBorder="1" applyAlignment="1">
      <alignment vertical="top"/>
    </xf>
    <xf numFmtId="166" fontId="12" fillId="2" borderId="3" xfId="1" applyNumberFormat="1" applyFont="1" applyFill="1" applyBorder="1" applyAlignment="1">
      <alignment horizontal="center" vertical="top" wrapText="1"/>
    </xf>
    <xf numFmtId="166" fontId="12" fillId="2" borderId="11" xfId="1" applyNumberFormat="1" applyFont="1" applyFill="1" applyBorder="1" applyAlignment="1">
      <alignment horizontal="center" vertical="center"/>
    </xf>
    <xf numFmtId="166" fontId="25" fillId="2" borderId="11" xfId="1" applyNumberFormat="1" applyFont="1" applyFill="1" applyBorder="1" applyAlignment="1">
      <alignment horizontal="center" vertical="center"/>
    </xf>
    <xf numFmtId="166" fontId="26" fillId="2" borderId="3" xfId="1" applyNumberFormat="1" applyFont="1" applyFill="1" applyBorder="1" applyAlignment="1">
      <alignment horizontal="center" vertical="center"/>
    </xf>
    <xf numFmtId="166" fontId="12" fillId="2" borderId="14" xfId="1" quotePrefix="1" applyNumberFormat="1" applyFont="1" applyFill="1" applyBorder="1" applyAlignment="1">
      <alignment horizontal="center" vertical="top"/>
    </xf>
    <xf numFmtId="166" fontId="14" fillId="2" borderId="7" xfId="1" quotePrefix="1" applyNumberFormat="1" applyFont="1" applyFill="1" applyBorder="1" applyAlignment="1">
      <alignment horizontal="center" vertical="top"/>
    </xf>
    <xf numFmtId="166" fontId="14" fillId="2" borderId="5" xfId="1" applyNumberFormat="1" applyFont="1" applyFill="1" applyBorder="1" applyAlignment="1">
      <alignment vertical="top"/>
    </xf>
    <xf numFmtId="166" fontId="14" fillId="2" borderId="16" xfId="1" applyNumberFormat="1" applyFont="1" applyFill="1" applyBorder="1" applyAlignment="1">
      <alignment horizontal="center" vertical="top"/>
    </xf>
    <xf numFmtId="166" fontId="14" fillId="2" borderId="15" xfId="1" applyNumberFormat="1" applyFont="1" applyFill="1" applyBorder="1" applyAlignment="1">
      <alignment horizontal="center" vertical="top"/>
    </xf>
    <xf numFmtId="166" fontId="12" fillId="2" borderId="15" xfId="1" applyNumberFormat="1" applyFont="1" applyFill="1" applyBorder="1" applyAlignment="1">
      <alignment vertical="top"/>
    </xf>
    <xf numFmtId="166" fontId="27" fillId="2" borderId="15" xfId="1" applyNumberFormat="1" applyFont="1" applyFill="1" applyBorder="1" applyAlignment="1">
      <alignment vertical="top"/>
    </xf>
    <xf numFmtId="166" fontId="12" fillId="2" borderId="14" xfId="1" applyNumberFormat="1" applyFont="1" applyFill="1" applyBorder="1" applyAlignment="1">
      <alignment vertical="top"/>
    </xf>
    <xf numFmtId="166" fontId="12" fillId="2" borderId="0" xfId="1" applyNumberFormat="1" applyFont="1" applyFill="1" applyAlignment="1">
      <alignment vertical="top"/>
    </xf>
    <xf numFmtId="166" fontId="14" fillId="2" borderId="15" xfId="1" applyNumberFormat="1" applyFont="1" applyFill="1" applyBorder="1" applyAlignment="1">
      <alignment vertical="top"/>
    </xf>
    <xf numFmtId="166" fontId="14" fillId="2" borderId="14" xfId="1" applyNumberFormat="1" applyFont="1" applyFill="1" applyBorder="1" applyAlignment="1">
      <alignment vertical="top"/>
    </xf>
    <xf numFmtId="166" fontId="14" fillId="2" borderId="14" xfId="1" applyNumberFormat="1" applyFont="1" applyFill="1" applyBorder="1" applyAlignment="1">
      <alignment horizontal="left" vertical="top" indent="2"/>
    </xf>
    <xf numFmtId="166" fontId="14" fillId="2" borderId="0" xfId="1" applyNumberFormat="1" applyFont="1" applyFill="1" applyAlignment="1">
      <alignment vertical="top"/>
    </xf>
    <xf numFmtId="37" fontId="14" fillId="2" borderId="0" xfId="0" applyNumberFormat="1" applyFont="1" applyFill="1"/>
    <xf numFmtId="166" fontId="14" fillId="2" borderId="14" xfId="1" applyNumberFormat="1" applyFont="1" applyFill="1" applyBorder="1" applyAlignment="1">
      <alignment horizontal="left" vertical="top"/>
    </xf>
    <xf numFmtId="166" fontId="14" fillId="2" borderId="16" xfId="1" quotePrefix="1" applyNumberFormat="1" applyFont="1" applyFill="1" applyBorder="1" applyAlignment="1">
      <alignment horizontal="center" vertical="top"/>
    </xf>
    <xf numFmtId="166" fontId="14" fillId="2" borderId="1" xfId="1" applyNumberFormat="1" applyFont="1" applyFill="1" applyBorder="1" applyAlignment="1">
      <alignment vertical="top"/>
    </xf>
    <xf numFmtId="166" fontId="14" fillId="2" borderId="3" xfId="1" applyNumberFormat="1" applyFont="1" applyFill="1" applyBorder="1" applyAlignment="1">
      <alignment horizontal="center" vertical="top"/>
    </xf>
    <xf numFmtId="166" fontId="12" fillId="2" borderId="11" xfId="1" applyNumberFormat="1" applyFont="1" applyFill="1" applyBorder="1" applyAlignment="1">
      <alignment vertical="top"/>
    </xf>
    <xf numFmtId="166" fontId="26" fillId="2" borderId="11" xfId="1" applyNumberFormat="1" applyFont="1" applyFill="1" applyBorder="1" applyAlignment="1">
      <alignment vertical="top"/>
    </xf>
    <xf numFmtId="166" fontId="12" fillId="2" borderId="14" xfId="1" applyNumberFormat="1" applyFont="1" applyFill="1" applyBorder="1" applyAlignment="1">
      <alignment horizontal="center" vertical="top"/>
    </xf>
    <xf numFmtId="166" fontId="26" fillId="2" borderId="15" xfId="1" applyNumberFormat="1" applyFont="1" applyFill="1" applyBorder="1" applyAlignment="1">
      <alignment vertical="top"/>
    </xf>
    <xf numFmtId="166" fontId="14" fillId="2" borderId="14" xfId="1" applyNumberFormat="1" applyFont="1" applyFill="1" applyBorder="1" applyAlignment="1">
      <alignment horizontal="left" vertical="top" indent="4"/>
    </xf>
    <xf numFmtId="166" fontId="14" fillId="2" borderId="4" xfId="1" applyNumberFormat="1" applyFont="1" applyFill="1" applyBorder="1" applyAlignment="1">
      <alignment vertical="top"/>
    </xf>
    <xf numFmtId="166" fontId="14" fillId="2" borderId="6" xfId="1" applyNumberFormat="1" applyFont="1" applyFill="1" applyBorder="1" applyAlignment="1">
      <alignment horizontal="center" vertical="top"/>
    </xf>
    <xf numFmtId="166" fontId="12" fillId="2" borderId="5" xfId="1" applyNumberFormat="1" applyFont="1" applyFill="1" applyBorder="1" applyAlignment="1">
      <alignment vertical="top"/>
    </xf>
    <xf numFmtId="166" fontId="26" fillId="2" borderId="5" xfId="1" applyNumberFormat="1" applyFont="1" applyFill="1" applyBorder="1" applyAlignment="1">
      <alignment vertical="top"/>
    </xf>
    <xf numFmtId="166" fontId="14" fillId="2" borderId="7" xfId="1" applyNumberFormat="1" applyFont="1" applyFill="1" applyBorder="1" applyAlignment="1">
      <alignment horizontal="center" vertical="top"/>
    </xf>
    <xf numFmtId="166" fontId="12" fillId="2" borderId="7" xfId="1" applyNumberFormat="1" applyFont="1" applyFill="1" applyBorder="1" applyAlignment="1">
      <alignment vertical="top"/>
    </xf>
    <xf numFmtId="166" fontId="27" fillId="2" borderId="5" xfId="1" applyNumberFormat="1" applyFont="1" applyFill="1" applyBorder="1" applyAlignment="1">
      <alignment vertical="top"/>
    </xf>
    <xf numFmtId="166" fontId="12" fillId="2" borderId="0" xfId="1" applyNumberFormat="1" applyFont="1" applyFill="1" applyAlignment="1">
      <alignment horizontal="center" vertical="top"/>
    </xf>
    <xf numFmtId="166" fontId="12" fillId="2" borderId="0" xfId="1" applyNumberFormat="1" applyFont="1" applyFill="1" applyAlignment="1">
      <alignment horizontal="left" vertical="top"/>
    </xf>
    <xf numFmtId="166" fontId="26" fillId="2" borderId="15" xfId="1" applyNumberFormat="1" applyFont="1" applyFill="1" applyBorder="1" applyAlignment="1">
      <alignment horizontal="left" vertical="top"/>
    </xf>
    <xf numFmtId="166" fontId="14" fillId="2" borderId="12" xfId="1" applyNumberFormat="1" applyFont="1" applyFill="1" applyBorder="1" applyAlignment="1">
      <alignment vertical="top"/>
    </xf>
    <xf numFmtId="166" fontId="14" fillId="2" borderId="9" xfId="1" applyNumberFormat="1" applyFont="1" applyFill="1" applyBorder="1" applyAlignment="1">
      <alignment vertical="top"/>
    </xf>
    <xf numFmtId="166" fontId="12" fillId="2" borderId="9" xfId="1" applyNumberFormat="1" applyFont="1" applyFill="1" applyBorder="1" applyAlignment="1">
      <alignment vertical="top"/>
    </xf>
    <xf numFmtId="166" fontId="27" fillId="2" borderId="10" xfId="1" applyNumberFormat="1" applyFont="1" applyFill="1" applyBorder="1" applyAlignment="1">
      <alignment vertical="top"/>
    </xf>
    <xf numFmtId="166" fontId="14" fillId="2" borderId="16" xfId="1" applyNumberFormat="1" applyFont="1" applyFill="1" applyBorder="1" applyAlignment="1">
      <alignment vertical="top"/>
    </xf>
    <xf numFmtId="166" fontId="12" fillId="2" borderId="6" xfId="1" applyNumberFormat="1" applyFont="1" applyFill="1" applyBorder="1" applyAlignment="1">
      <alignment vertical="top"/>
    </xf>
    <xf numFmtId="166" fontId="12" fillId="2" borderId="16" xfId="1" applyNumberFormat="1" applyFont="1" applyFill="1" applyBorder="1" applyAlignment="1">
      <alignment vertical="top"/>
    </xf>
    <xf numFmtId="166" fontId="14" fillId="2" borderId="16" xfId="1" applyNumberFormat="1" applyFont="1" applyFill="1" applyBorder="1" applyAlignment="1">
      <alignment horizontal="left" vertical="top"/>
    </xf>
    <xf numFmtId="166" fontId="14" fillId="2" borderId="16" xfId="1" applyNumberFormat="1" applyFont="1" applyFill="1" applyBorder="1" applyAlignment="1">
      <alignment horizontal="left" vertical="top" indent="2"/>
    </xf>
    <xf numFmtId="166" fontId="14" fillId="2" borderId="16" xfId="1" applyNumberFormat="1" applyFont="1" applyFill="1" applyBorder="1" applyAlignment="1">
      <alignment horizontal="left" vertical="top" wrapText="1" indent="2"/>
    </xf>
    <xf numFmtId="166" fontId="14" fillId="2" borderId="16" xfId="1" applyNumberFormat="1" applyFont="1" applyFill="1" applyBorder="1" applyAlignment="1">
      <alignment horizontal="left" vertical="top" wrapText="1"/>
    </xf>
    <xf numFmtId="37" fontId="12" fillId="2" borderId="16" xfId="1" applyNumberFormat="1" applyFont="1" applyFill="1" applyBorder="1" applyAlignment="1">
      <alignment vertical="top"/>
    </xf>
    <xf numFmtId="166" fontId="14" fillId="2" borderId="16" xfId="1" applyNumberFormat="1" applyFont="1" applyFill="1" applyBorder="1" applyAlignment="1">
      <alignment vertical="top" wrapText="1"/>
    </xf>
    <xf numFmtId="166" fontId="14" fillId="2" borderId="16" xfId="1" quotePrefix="1" applyNumberFormat="1" applyFont="1" applyFill="1" applyBorder="1" applyAlignment="1">
      <alignment horizontal="left" vertical="top" indent="4"/>
    </xf>
    <xf numFmtId="168" fontId="12" fillId="2" borderId="16" xfId="1" applyNumberFormat="1" applyFont="1" applyFill="1" applyBorder="1" applyAlignment="1">
      <alignment vertical="top"/>
    </xf>
    <xf numFmtId="166" fontId="12" fillId="2" borderId="12" xfId="1" applyNumberFormat="1" applyFont="1" applyFill="1" applyBorder="1" applyAlignment="1">
      <alignment horizontal="center" vertical="top"/>
    </xf>
    <xf numFmtId="166" fontId="14" fillId="2" borderId="8" xfId="1" quotePrefix="1" applyNumberFormat="1" applyFont="1" applyFill="1" applyBorder="1" applyAlignment="1">
      <alignment horizontal="left" vertical="top" indent="4"/>
    </xf>
    <xf numFmtId="166" fontId="14" fillId="2" borderId="8" xfId="1" applyNumberFormat="1" applyFont="1" applyFill="1" applyBorder="1" applyAlignment="1">
      <alignment vertical="top"/>
    </xf>
    <xf numFmtId="168" fontId="12" fillId="2" borderId="8" xfId="1" applyNumberFormat="1" applyFont="1" applyFill="1" applyBorder="1" applyAlignment="1">
      <alignment vertical="top"/>
    </xf>
    <xf numFmtId="166" fontId="12" fillId="2" borderId="4" xfId="1" applyNumberFormat="1" applyFont="1" applyFill="1" applyBorder="1" applyAlignment="1">
      <alignment horizontal="center" vertical="top"/>
    </xf>
    <xf numFmtId="166" fontId="28" fillId="2" borderId="14" xfId="1" applyNumberFormat="1" applyFont="1" applyFill="1" applyBorder="1" applyAlignment="1">
      <alignment vertical="top"/>
    </xf>
    <xf numFmtId="166" fontId="14" fillId="2" borderId="7" xfId="1" quotePrefix="1" applyNumberFormat="1" applyFont="1" applyFill="1" applyBorder="1" applyAlignment="1">
      <alignment horizontal="left" vertical="top" indent="4"/>
    </xf>
    <xf numFmtId="166" fontId="12" fillId="2" borderId="15" xfId="1" applyNumberFormat="1" applyFont="1" applyFill="1" applyBorder="1" applyAlignment="1">
      <alignment vertical="top" wrapText="1"/>
    </xf>
    <xf numFmtId="166" fontId="12" fillId="2" borderId="6" xfId="1" applyNumberFormat="1" applyFont="1" applyFill="1" applyBorder="1" applyAlignment="1">
      <alignment horizontal="center" vertical="center"/>
    </xf>
    <xf numFmtId="166" fontId="12" fillId="2" borderId="8" xfId="1" applyNumberFormat="1" applyFont="1" applyFill="1" applyBorder="1" applyAlignment="1">
      <alignment horizontal="center" vertical="center"/>
    </xf>
    <xf numFmtId="166" fontId="12" fillId="2" borderId="1" xfId="1" applyNumberFormat="1" applyFont="1" applyFill="1" applyBorder="1" applyAlignment="1">
      <alignment horizontal="center" vertical="top" wrapText="1"/>
    </xf>
    <xf numFmtId="166" fontId="12" fillId="2" borderId="3" xfId="1" applyNumberFormat="1" applyFont="1" applyFill="1" applyBorder="1" applyAlignment="1">
      <alignment horizontal="center" vertical="center"/>
    </xf>
    <xf numFmtId="166" fontId="14" fillId="2" borderId="14" xfId="1" applyNumberFormat="1" applyFont="1" applyFill="1" applyBorder="1" applyAlignment="1">
      <alignment vertical="center"/>
    </xf>
    <xf numFmtId="166" fontId="14" fillId="2" borderId="16" xfId="1" applyNumberFormat="1" applyFont="1" applyFill="1" applyBorder="1" applyAlignment="1">
      <alignment vertical="center"/>
    </xf>
    <xf numFmtId="166" fontId="12" fillId="2" borderId="3" xfId="1" applyNumberFormat="1" applyFont="1" applyFill="1" applyBorder="1" applyAlignment="1">
      <alignment vertical="top"/>
    </xf>
    <xf numFmtId="166" fontId="12" fillId="2" borderId="11" xfId="1" applyNumberFormat="1" applyFont="1" applyFill="1" applyBorder="1" applyAlignment="1">
      <alignment horizontal="center" vertical="top" wrapText="1"/>
    </xf>
    <xf numFmtId="4" fontId="12" fillId="2" borderId="3" xfId="1" applyNumberFormat="1" applyFont="1" applyFill="1" applyBorder="1"/>
    <xf numFmtId="0" fontId="14" fillId="2" borderId="0" xfId="0" applyFont="1" applyFill="1"/>
    <xf numFmtId="166" fontId="12" fillId="2" borderId="1" xfId="1" applyNumberFormat="1" applyFont="1" applyFill="1" applyBorder="1" applyAlignment="1">
      <alignment horizontal="center" vertical="center"/>
    </xf>
    <xf numFmtId="166" fontId="12" fillId="2" borderId="2" xfId="1" applyNumberFormat="1" applyFont="1" applyFill="1" applyBorder="1"/>
    <xf numFmtId="166" fontId="12" fillId="2" borderId="3" xfId="1" applyNumberFormat="1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horizontal="left"/>
    </xf>
    <xf numFmtId="0" fontId="14" fillId="2" borderId="0" xfId="0" applyFont="1" applyFill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37" fontId="14" fillId="2" borderId="16" xfId="1" applyNumberFormat="1" applyFont="1" applyFill="1" applyBorder="1"/>
    <xf numFmtId="167" fontId="14" fillId="2" borderId="16" xfId="1" applyNumberFormat="1" applyFont="1" applyFill="1" applyBorder="1"/>
    <xf numFmtId="37" fontId="14" fillId="2" borderId="16" xfId="1" applyNumberFormat="1" applyFont="1" applyFill="1" applyBorder="1" applyAlignment="1">
      <alignment vertical="top"/>
    </xf>
    <xf numFmtId="166" fontId="12" fillId="2" borderId="14" xfId="1" applyNumberFormat="1" applyFont="1" applyFill="1" applyBorder="1" applyAlignment="1">
      <alignment horizontal="left" vertical="top" wrapText="1"/>
    </xf>
    <xf numFmtId="0" fontId="14" fillId="2" borderId="3" xfId="0" applyFont="1" applyFill="1" applyBorder="1"/>
    <xf numFmtId="166" fontId="14" fillId="2" borderId="14" xfId="1" applyNumberFormat="1" applyFont="1" applyFill="1" applyBorder="1" applyAlignment="1">
      <alignment horizontal="left" vertical="top" wrapText="1"/>
    </xf>
    <xf numFmtId="166" fontId="14" fillId="2" borderId="8" xfId="1" applyNumberFormat="1" applyFont="1" applyFill="1" applyBorder="1"/>
    <xf numFmtId="166" fontId="12" fillId="2" borderId="3" xfId="1" applyNumberFormat="1" applyFont="1" applyFill="1" applyBorder="1" applyAlignment="1">
      <alignment horizontal="right" vertical="top"/>
    </xf>
    <xf numFmtId="166" fontId="14" fillId="2" borderId="14" xfId="1" applyNumberFormat="1" applyFont="1" applyFill="1" applyBorder="1"/>
    <xf numFmtId="166" fontId="12" fillId="2" borderId="1" xfId="1" applyNumberFormat="1" applyFont="1" applyFill="1" applyBorder="1" applyAlignment="1">
      <alignment horizontal="right" vertical="top"/>
    </xf>
    <xf numFmtId="166" fontId="12" fillId="2" borderId="11" xfId="1" applyNumberFormat="1" applyFont="1" applyFill="1" applyBorder="1"/>
    <xf numFmtId="166" fontId="14" fillId="2" borderId="0" xfId="1" applyNumberFormat="1" applyFont="1" applyFill="1" applyAlignment="1">
      <alignment horizontal="center"/>
    </xf>
    <xf numFmtId="0" fontId="12" fillId="2" borderId="0" xfId="0" applyFont="1" applyFill="1"/>
    <xf numFmtId="0" fontId="14" fillId="2" borderId="16" xfId="0" applyFont="1" applyFill="1" applyBorder="1"/>
    <xf numFmtId="0" fontId="14" fillId="2" borderId="8" xfId="0" applyFont="1" applyFill="1" applyBorder="1"/>
    <xf numFmtId="0" fontId="14" fillId="2" borderId="9" xfId="0" applyFont="1" applyFill="1" applyBorder="1"/>
    <xf numFmtId="37" fontId="14" fillId="2" borderId="8" xfId="1" applyNumberFormat="1" applyFont="1" applyFill="1" applyBorder="1"/>
    <xf numFmtId="0" fontId="14" fillId="2" borderId="2" xfId="0" applyFont="1" applyFill="1" applyBorder="1"/>
    <xf numFmtId="166" fontId="14" fillId="2" borderId="14" xfId="1" applyNumberFormat="1" applyFont="1" applyFill="1" applyBorder="1" applyAlignment="1">
      <alignment horizontal="left" vertical="top" wrapText="1" indent="3"/>
    </xf>
    <xf numFmtId="0" fontId="14" fillId="2" borderId="6" xfId="0" applyFont="1" applyFill="1" applyBorder="1"/>
    <xf numFmtId="166" fontId="14" fillId="2" borderId="6" xfId="1" applyNumberFormat="1" applyFont="1" applyFill="1" applyBorder="1"/>
    <xf numFmtId="0" fontId="30" fillId="2" borderId="1" xfId="0" applyFont="1" applyFill="1" applyBorder="1" applyAlignment="1">
      <alignment vertical="top"/>
    </xf>
    <xf numFmtId="166" fontId="14" fillId="2" borderId="3" xfId="1" applyNumberFormat="1" applyFont="1" applyFill="1" applyBorder="1" applyAlignment="1">
      <alignment horizontal="right" vertical="top"/>
    </xf>
    <xf numFmtId="166" fontId="14" fillId="2" borderId="14" xfId="1" applyNumberFormat="1" applyFont="1" applyFill="1" applyBorder="1" applyAlignment="1">
      <alignment vertical="top" wrapText="1"/>
    </xf>
    <xf numFmtId="166" fontId="14" fillId="2" borderId="14" xfId="1" applyNumberFormat="1" applyFont="1" applyFill="1" applyBorder="1" applyAlignment="1">
      <alignment horizontal="left" vertical="top" wrapText="1" indent="2"/>
    </xf>
    <xf numFmtId="166" fontId="14" fillId="2" borderId="15" xfId="1" applyNumberFormat="1" applyFont="1" applyFill="1" applyBorder="1"/>
    <xf numFmtId="166" fontId="14" fillId="2" borderId="0" xfId="0" applyNumberFormat="1" applyFont="1" applyFill="1"/>
    <xf numFmtId="166" fontId="14" fillId="2" borderId="12" xfId="1" applyNumberFormat="1" applyFont="1" applyFill="1" applyBorder="1" applyAlignment="1">
      <alignment horizontal="left" vertical="top"/>
    </xf>
    <xf numFmtId="0" fontId="14" fillId="0" borderId="0" xfId="0" applyFont="1"/>
    <xf numFmtId="166" fontId="12" fillId="2" borderId="3" xfId="1" applyNumberFormat="1" applyFont="1" applyFill="1" applyBorder="1" applyAlignment="1">
      <alignment horizontal="center" vertical="center" wrapText="1"/>
    </xf>
    <xf numFmtId="166" fontId="12" fillId="2" borderId="2" xfId="1" applyNumberFormat="1" applyFont="1" applyFill="1" applyBorder="1" applyAlignment="1">
      <alignment horizontal="center" vertical="top" wrapText="1"/>
    </xf>
    <xf numFmtId="3" fontId="12" fillId="2" borderId="3" xfId="1" applyNumberFormat="1" applyFont="1" applyFill="1" applyBorder="1" applyAlignment="1">
      <alignment horizontal="center" vertical="center" wrapText="1"/>
    </xf>
    <xf numFmtId="166" fontId="12" fillId="2" borderId="16" xfId="1" applyNumberFormat="1" applyFont="1" applyFill="1" applyBorder="1" applyAlignment="1">
      <alignment horizontal="left" vertical="top" wrapText="1"/>
    </xf>
    <xf numFmtId="166" fontId="14" fillId="2" borderId="16" xfId="1" applyNumberFormat="1" applyFont="1" applyFill="1" applyBorder="1" applyAlignment="1">
      <alignment horizontal="center"/>
    </xf>
    <xf numFmtId="0" fontId="12" fillId="2" borderId="16" xfId="0" applyFont="1" applyFill="1" applyBorder="1"/>
    <xf numFmtId="0" fontId="31" fillId="2" borderId="16" xfId="0" applyFont="1" applyFill="1" applyBorder="1"/>
    <xf numFmtId="166" fontId="12" fillId="2" borderId="3" xfId="1" applyNumberFormat="1" applyFont="1" applyFill="1" applyBorder="1" applyAlignment="1">
      <alignment horizontal="center"/>
    </xf>
    <xf numFmtId="166" fontId="12" fillId="2" borderId="8" xfId="1" applyNumberFormat="1" applyFont="1" applyFill="1" applyBorder="1" applyAlignment="1">
      <alignment horizontal="center"/>
    </xf>
    <xf numFmtId="166" fontId="12" fillId="2" borderId="9" xfId="1" applyNumberFormat="1" applyFont="1" applyFill="1" applyBorder="1"/>
    <xf numFmtId="166" fontId="12" fillId="2" borderId="8" xfId="1" applyNumberFormat="1" applyFont="1" applyFill="1" applyBorder="1"/>
    <xf numFmtId="166" fontId="12" fillId="2" borderId="10" xfId="1" applyNumberFormat="1" applyFont="1" applyFill="1" applyBorder="1"/>
    <xf numFmtId="166" fontId="12" fillId="2" borderId="15" xfId="1" quotePrefix="1" applyNumberFormat="1" applyFont="1" applyFill="1" applyBorder="1" applyAlignment="1">
      <alignment horizontal="center" vertical="top"/>
    </xf>
    <xf numFmtId="166" fontId="12" fillId="2" borderId="15" xfId="1" applyNumberFormat="1" applyFont="1" applyFill="1" applyBorder="1" applyAlignment="1">
      <alignment horizontal="center" vertical="top"/>
    </xf>
    <xf numFmtId="166" fontId="12" fillId="0" borderId="0" xfId="1" applyNumberFormat="1" applyFont="1" applyAlignment="1">
      <alignment vertical="top"/>
    </xf>
    <xf numFmtId="166" fontId="14" fillId="2" borderId="0" xfId="1" applyNumberFormat="1" applyFont="1" applyFill="1" applyAlignment="1">
      <alignment horizontal="left" vertical="top"/>
    </xf>
    <xf numFmtId="166" fontId="12" fillId="2" borderId="15" xfId="1" applyNumberFormat="1" applyFont="1" applyFill="1" applyBorder="1" applyAlignment="1">
      <alignment horizontal="left" vertical="top"/>
    </xf>
    <xf numFmtId="166" fontId="14" fillId="2" borderId="0" xfId="1" applyNumberFormat="1" applyFont="1" applyFill="1" applyAlignment="1">
      <alignment horizontal="center" vertical="top"/>
    </xf>
    <xf numFmtId="166" fontId="12" fillId="2" borderId="10" xfId="1" applyNumberFormat="1" applyFont="1" applyFill="1" applyBorder="1" applyAlignment="1">
      <alignment vertical="top"/>
    </xf>
    <xf numFmtId="166" fontId="14" fillId="2" borderId="15" xfId="1" applyNumberFormat="1" applyFont="1" applyFill="1" applyBorder="1" applyAlignment="1">
      <alignment horizontal="left" vertical="top"/>
    </xf>
    <xf numFmtId="166" fontId="14" fillId="2" borderId="10" xfId="1" applyNumberFormat="1" applyFont="1" applyFill="1" applyBorder="1" applyAlignment="1">
      <alignment vertical="top"/>
    </xf>
    <xf numFmtId="166" fontId="12" fillId="2" borderId="15" xfId="1" applyNumberFormat="1" applyFont="1" applyFill="1" applyBorder="1" applyAlignment="1">
      <alignment horizontal="right" vertical="top"/>
    </xf>
    <xf numFmtId="166" fontId="12" fillId="2" borderId="12" xfId="1" applyNumberFormat="1" applyFont="1" applyFill="1" applyBorder="1" applyAlignment="1">
      <alignment vertical="top"/>
    </xf>
    <xf numFmtId="166" fontId="0" fillId="0" borderId="0" xfId="0" applyNumberFormat="1"/>
    <xf numFmtId="166" fontId="12" fillId="2" borderId="1" xfId="1" applyNumberFormat="1" applyFont="1" applyFill="1" applyBorder="1" applyAlignment="1">
      <alignment vertical="top"/>
    </xf>
    <xf numFmtId="166" fontId="14" fillId="2" borderId="2" xfId="1" applyNumberFormat="1" applyFont="1" applyFill="1" applyBorder="1" applyAlignment="1">
      <alignment vertical="top"/>
    </xf>
    <xf numFmtId="166" fontId="14" fillId="2" borderId="11" xfId="1" applyNumberFormat="1" applyFont="1" applyFill="1" applyBorder="1" applyAlignment="1">
      <alignment vertical="top"/>
    </xf>
    <xf numFmtId="166" fontId="18" fillId="2" borderId="6" xfId="1" applyNumberFormat="1" applyFont="1" applyFill="1" applyBorder="1"/>
    <xf numFmtId="37" fontId="13" fillId="2" borderId="16" xfId="1" applyNumberFormat="1" applyFont="1" applyFill="1" applyBorder="1"/>
    <xf numFmtId="166" fontId="13" fillId="2" borderId="16" xfId="1" applyNumberFormat="1" applyFont="1" applyFill="1" applyBorder="1" applyAlignment="1">
      <alignment vertical="top"/>
    </xf>
    <xf numFmtId="166" fontId="18" fillId="2" borderId="16" xfId="1" applyNumberFormat="1" applyFont="1" applyFill="1" applyBorder="1" applyAlignment="1">
      <alignment horizontal="right"/>
    </xf>
    <xf numFmtId="166" fontId="17" fillId="2" borderId="6" xfId="1" applyNumberFormat="1" applyFont="1" applyFill="1" applyBorder="1"/>
    <xf numFmtId="166" fontId="18" fillId="2" borderId="8" xfId="1" applyNumberFormat="1" applyFont="1" applyFill="1" applyBorder="1"/>
    <xf numFmtId="0" fontId="19" fillId="2" borderId="0" xfId="0" applyFont="1" applyFill="1"/>
    <xf numFmtId="0" fontId="17" fillId="2" borderId="6" xfId="0" applyFont="1" applyFill="1" applyBorder="1"/>
    <xf numFmtId="0" fontId="19" fillId="2" borderId="16" xfId="0" applyFont="1" applyFill="1" applyBorder="1"/>
    <xf numFmtId="0" fontId="18" fillId="2" borderId="8" xfId="0" applyFont="1" applyFill="1" applyBorder="1"/>
    <xf numFmtId="166" fontId="12" fillId="2" borderId="11" xfId="1" applyNumberFormat="1" applyFont="1" applyFill="1" applyBorder="1" applyAlignment="1">
      <alignment horizontal="center" vertical="center" wrapText="1"/>
    </xf>
    <xf numFmtId="166" fontId="12" fillId="2" borderId="3" xfId="1" applyNumberFormat="1" applyFont="1" applyFill="1" applyBorder="1" applyAlignment="1">
      <alignment horizontal="center" vertical="center"/>
    </xf>
    <xf numFmtId="166" fontId="14" fillId="2" borderId="8" xfId="1" applyNumberFormat="1" applyFont="1" applyFill="1" applyBorder="1" applyAlignment="1">
      <alignment horizontal="center" vertical="top"/>
    </xf>
    <xf numFmtId="166" fontId="12" fillId="2" borderId="16" xfId="1" applyNumberFormat="1" applyFont="1" applyFill="1" applyBorder="1" applyAlignment="1">
      <alignment horizontal="center" vertical="top"/>
    </xf>
    <xf numFmtId="166" fontId="12" fillId="0" borderId="16" xfId="1" applyNumberFormat="1" applyFont="1" applyBorder="1" applyAlignment="1">
      <alignment vertical="top"/>
    </xf>
    <xf numFmtId="166" fontId="12" fillId="2" borderId="16" xfId="1" quotePrefix="1" applyNumberFormat="1" applyFont="1" applyFill="1" applyBorder="1" applyAlignment="1">
      <alignment horizontal="center" vertical="top"/>
    </xf>
    <xf numFmtId="166" fontId="11" fillId="0" borderId="6" xfId="1" applyNumberFormat="1" applyFont="1" applyBorder="1" applyAlignment="1">
      <alignment vertical="top"/>
    </xf>
    <xf numFmtId="166" fontId="11" fillId="0" borderId="16" xfId="1" applyNumberFormat="1" applyFont="1" applyBorder="1" applyAlignment="1">
      <alignment vertical="top"/>
    </xf>
    <xf numFmtId="166" fontId="14" fillId="0" borderId="16" xfId="1" applyNumberFormat="1" applyFont="1" applyBorder="1" applyAlignment="1">
      <alignment vertical="top"/>
    </xf>
    <xf numFmtId="166" fontId="12" fillId="2" borderId="0" xfId="1" applyNumberFormat="1" applyFont="1" applyFill="1" applyAlignment="1">
      <alignment horizontal="left" vertical="top"/>
    </xf>
    <xf numFmtId="166" fontId="12" fillId="2" borderId="15" xfId="1" applyNumberFormat="1" applyFont="1" applyFill="1" applyBorder="1" applyAlignment="1">
      <alignment horizontal="left" vertical="top"/>
    </xf>
    <xf numFmtId="166" fontId="12" fillId="2" borderId="4" xfId="1" applyNumberFormat="1" applyFont="1" applyFill="1" applyBorder="1" applyAlignment="1">
      <alignment horizontal="center" vertical="top"/>
    </xf>
    <xf numFmtId="166" fontId="12" fillId="2" borderId="7" xfId="1" applyNumberFormat="1" applyFont="1" applyFill="1" applyBorder="1" applyAlignment="1">
      <alignment horizontal="center" vertical="top"/>
    </xf>
    <xf numFmtId="166" fontId="12" fillId="2" borderId="5" xfId="1" applyNumberFormat="1" applyFont="1" applyFill="1" applyBorder="1" applyAlignment="1">
      <alignment horizontal="center" vertical="top"/>
    </xf>
    <xf numFmtId="166" fontId="12" fillId="2" borderId="7" xfId="1" applyNumberFormat="1" applyFont="1" applyFill="1" applyBorder="1" applyAlignment="1">
      <alignment horizontal="right" vertical="top"/>
    </xf>
    <xf numFmtId="166" fontId="12" fillId="2" borderId="5" xfId="1" applyNumberFormat="1" applyFont="1" applyFill="1" applyBorder="1" applyAlignment="1">
      <alignment horizontal="right" vertical="top"/>
    </xf>
    <xf numFmtId="166" fontId="12" fillId="2" borderId="1" xfId="1" applyNumberFormat="1" applyFont="1" applyFill="1" applyBorder="1" applyAlignment="1">
      <alignment horizontal="center" vertical="top"/>
    </xf>
    <xf numFmtId="166" fontId="12" fillId="2" borderId="2" xfId="1" applyNumberFormat="1" applyFont="1" applyFill="1" applyBorder="1" applyAlignment="1">
      <alignment horizontal="center" vertical="top"/>
    </xf>
    <xf numFmtId="166" fontId="12" fillId="2" borderId="7" xfId="1" applyNumberFormat="1" applyFont="1" applyFill="1" applyBorder="1" applyAlignment="1">
      <alignment horizontal="left" vertical="top" wrapText="1"/>
    </xf>
    <xf numFmtId="166" fontId="12" fillId="2" borderId="11" xfId="1" applyNumberFormat="1" applyFont="1" applyFill="1" applyBorder="1" applyAlignment="1">
      <alignment horizontal="center" vertical="top"/>
    </xf>
    <xf numFmtId="166" fontId="12" fillId="2" borderId="14" xfId="1" applyNumberFormat="1" applyFont="1" applyFill="1" applyBorder="1" applyAlignment="1">
      <alignment horizontal="left" vertical="top"/>
    </xf>
    <xf numFmtId="166" fontId="12" fillId="2" borderId="0" xfId="1" applyNumberFormat="1" applyFont="1" applyFill="1" applyAlignment="1">
      <alignment horizontal="left" vertical="top"/>
    </xf>
    <xf numFmtId="166" fontId="12" fillId="2" borderId="15" xfId="1" applyNumberFormat="1" applyFont="1" applyFill="1" applyBorder="1" applyAlignment="1">
      <alignment horizontal="left" vertical="top"/>
    </xf>
    <xf numFmtId="166" fontId="14" fillId="2" borderId="14" xfId="1" applyNumberFormat="1" applyFont="1" applyFill="1" applyBorder="1" applyAlignment="1">
      <alignment horizontal="center" vertical="top"/>
    </xf>
    <xf numFmtId="166" fontId="14" fillId="2" borderId="0" xfId="1" applyNumberFormat="1" applyFont="1" applyFill="1" applyAlignment="1">
      <alignment horizontal="center" vertical="top"/>
    </xf>
    <xf numFmtId="166" fontId="14" fillId="2" borderId="15" xfId="1" applyNumberFormat="1" applyFont="1" applyFill="1" applyBorder="1" applyAlignment="1">
      <alignment horizontal="center" vertical="top"/>
    </xf>
    <xf numFmtId="166" fontId="14" fillId="2" borderId="7" xfId="1" applyNumberFormat="1" applyFont="1" applyFill="1" applyBorder="1" applyAlignment="1">
      <alignment horizontal="center" vertical="top"/>
    </xf>
    <xf numFmtId="166" fontId="12" fillId="2" borderId="0" xfId="1" applyNumberFormat="1" applyFont="1" applyFill="1" applyAlignment="1">
      <alignment horizontal="left" vertical="top" wrapText="1"/>
    </xf>
    <xf numFmtId="166" fontId="12" fillId="2" borderId="3" xfId="1" applyNumberFormat="1" applyFont="1" applyFill="1" applyBorder="1" applyAlignment="1">
      <alignment horizontal="center" vertical="top" wrapText="1"/>
    </xf>
    <xf numFmtId="166" fontId="12" fillId="2" borderId="6" xfId="1" applyNumberFormat="1" applyFont="1" applyFill="1" applyBorder="1" applyAlignment="1">
      <alignment horizontal="center"/>
    </xf>
    <xf numFmtId="166" fontId="12" fillId="2" borderId="8" xfId="1" applyNumberFormat="1" applyFont="1" applyFill="1" applyBorder="1" applyAlignment="1">
      <alignment horizontal="center"/>
    </xf>
    <xf numFmtId="0" fontId="14" fillId="2" borderId="14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12" fillId="2" borderId="1" xfId="0" applyFont="1" applyFill="1" applyBorder="1" applyAlignment="1">
      <alignment horizontal="right" vertical="top"/>
    </xf>
    <xf numFmtId="0" fontId="12" fillId="2" borderId="2" xfId="0" applyFont="1" applyFill="1" applyBorder="1" applyAlignment="1">
      <alignment horizontal="right" vertical="top"/>
    </xf>
    <xf numFmtId="166" fontId="14" fillId="2" borderId="6" xfId="1" applyNumberFormat="1" applyFont="1" applyFill="1" applyBorder="1" applyAlignment="1">
      <alignment horizontal="right" vertical="center"/>
    </xf>
    <xf numFmtId="166" fontId="14" fillId="2" borderId="8" xfId="1" applyNumberFormat="1" applyFont="1" applyFill="1" applyBorder="1" applyAlignment="1">
      <alignment horizontal="right" vertical="center"/>
    </xf>
    <xf numFmtId="166" fontId="22" fillId="2" borderId="6" xfId="1" applyNumberFormat="1" applyFont="1" applyFill="1" applyBorder="1" applyAlignment="1">
      <alignment horizontal="right" vertical="center"/>
    </xf>
    <xf numFmtId="166" fontId="22" fillId="2" borderId="8" xfId="1" applyNumberFormat="1" applyFont="1" applyFill="1" applyBorder="1" applyAlignment="1">
      <alignment horizontal="right" vertical="center"/>
    </xf>
    <xf numFmtId="166" fontId="12" fillId="2" borderId="3" xfId="1" applyNumberFormat="1" applyFont="1" applyFill="1" applyBorder="1" applyAlignment="1">
      <alignment horizontal="center" vertical="center"/>
    </xf>
    <xf numFmtId="166" fontId="12" fillId="2" borderId="1" xfId="1" applyNumberFormat="1" applyFont="1" applyFill="1" applyBorder="1" applyAlignment="1">
      <alignment horizontal="center" vertical="top" wrapText="1"/>
    </xf>
    <xf numFmtId="166" fontId="12" fillId="2" borderId="2" xfId="1" applyNumberFormat="1" applyFont="1" applyFill="1" applyBorder="1" applyAlignment="1">
      <alignment horizontal="center" vertical="top" wrapText="1"/>
    </xf>
    <xf numFmtId="166" fontId="12" fillId="2" borderId="11" xfId="1" applyNumberFormat="1" applyFont="1" applyFill="1" applyBorder="1" applyAlignment="1">
      <alignment horizontal="center" vertical="top" wrapText="1"/>
    </xf>
    <xf numFmtId="0" fontId="11" fillId="0" borderId="0" xfId="9" applyFont="1" applyAlignment="1">
      <alignment horizontal="left" vertical="center"/>
    </xf>
    <xf numFmtId="0" fontId="11" fillId="0" borderId="0" xfId="9" applyFont="1" applyAlignment="1">
      <alignment horizontal="left" vertical="center" wrapText="1"/>
    </xf>
    <xf numFmtId="0" fontId="13" fillId="0" borderId="0" xfId="10" applyFont="1" applyAlignment="1">
      <alignment horizontal="left" vertical="center"/>
    </xf>
    <xf numFmtId="166" fontId="13" fillId="2" borderId="7" xfId="1" applyNumberFormat="1" applyFont="1" applyFill="1" applyBorder="1" applyAlignment="1">
      <alignment horizontal="center" vertical="center" wrapText="1"/>
    </xf>
    <xf numFmtId="166" fontId="13" fillId="2" borderId="5" xfId="1" applyNumberFormat="1" applyFont="1" applyFill="1" applyBorder="1" applyAlignment="1">
      <alignment horizontal="center" vertical="center" wrapText="1"/>
    </xf>
    <xf numFmtId="166" fontId="13" fillId="2" borderId="4" xfId="1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center"/>
    </xf>
    <xf numFmtId="166" fontId="13" fillId="2" borderId="11" xfId="1" applyNumberFormat="1" applyFont="1" applyFill="1" applyBorder="1" applyAlignment="1">
      <alignment horizontal="center"/>
    </xf>
    <xf numFmtId="166" fontId="13" fillId="2" borderId="4" xfId="1" applyNumberFormat="1" applyFont="1" applyFill="1" applyBorder="1" applyAlignment="1">
      <alignment horizontal="center" vertical="top" wrapText="1"/>
    </xf>
    <xf numFmtId="166" fontId="13" fillId="2" borderId="5" xfId="1" applyNumberFormat="1" applyFont="1" applyFill="1" applyBorder="1" applyAlignment="1">
      <alignment horizontal="center" vertical="top" wrapText="1"/>
    </xf>
    <xf numFmtId="166" fontId="13" fillId="2" borderId="12" xfId="1" applyNumberFormat="1" applyFont="1" applyFill="1" applyBorder="1" applyAlignment="1">
      <alignment horizontal="center" vertical="top" wrapText="1"/>
    </xf>
    <xf numFmtId="166" fontId="13" fillId="2" borderId="10" xfId="1" applyNumberFormat="1" applyFont="1" applyFill="1" applyBorder="1" applyAlignment="1">
      <alignment horizontal="center" vertical="top" wrapText="1"/>
    </xf>
    <xf numFmtId="166" fontId="11" fillId="2" borderId="14" xfId="1" applyNumberFormat="1" applyFont="1" applyFill="1" applyBorder="1" applyAlignment="1">
      <alignment horizontal="left"/>
    </xf>
    <xf numFmtId="166" fontId="11" fillId="2" borderId="15" xfId="1" applyNumberFormat="1" applyFont="1" applyFill="1" applyBorder="1" applyAlignment="1">
      <alignment horizontal="left"/>
    </xf>
    <xf numFmtId="167" fontId="3" fillId="0" borderId="13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justify"/>
    </xf>
    <xf numFmtId="166" fontId="10" fillId="0" borderId="0" xfId="1" applyNumberFormat="1" applyFont="1" applyAlignment="1" applyProtection="1">
      <alignment horizontal="left"/>
      <protection locked="0"/>
    </xf>
    <xf numFmtId="166" fontId="11" fillId="0" borderId="0" xfId="1" applyNumberFormat="1" applyFont="1" applyFill="1" applyAlignment="1">
      <alignment vertical="top"/>
    </xf>
    <xf numFmtId="166" fontId="14" fillId="0" borderId="7" xfId="1" applyNumberFormat="1" applyFont="1" applyFill="1" applyBorder="1" applyAlignment="1">
      <alignment vertical="top"/>
    </xf>
    <xf numFmtId="166" fontId="12" fillId="0" borderId="11" xfId="1" applyNumberFormat="1" applyFont="1" applyFill="1" applyBorder="1" applyAlignment="1">
      <alignment horizontal="center" vertical="center"/>
    </xf>
    <xf numFmtId="166" fontId="14" fillId="0" borderId="15" xfId="1" applyNumberFormat="1" applyFont="1" applyFill="1" applyBorder="1" applyAlignment="1">
      <alignment horizontal="center" vertical="top"/>
    </xf>
    <xf numFmtId="166" fontId="14" fillId="0" borderId="15" xfId="1" quotePrefix="1" applyNumberFormat="1" applyFont="1" applyFill="1" applyBorder="1" applyAlignment="1">
      <alignment horizontal="center" vertical="top"/>
    </xf>
    <xf numFmtId="166" fontId="12" fillId="0" borderId="11" xfId="1" applyNumberFormat="1" applyFont="1" applyFill="1" applyBorder="1" applyAlignment="1">
      <alignment vertical="top"/>
    </xf>
    <xf numFmtId="166" fontId="14" fillId="0" borderId="0" xfId="1" applyNumberFormat="1" applyFont="1" applyFill="1" applyBorder="1" applyAlignment="1">
      <alignment horizontal="center" vertical="top"/>
    </xf>
    <xf numFmtId="166" fontId="12" fillId="0" borderId="0" xfId="1" applyNumberFormat="1" applyFont="1" applyFill="1" applyBorder="1" applyAlignment="1">
      <alignment horizontal="center" vertical="top"/>
    </xf>
    <xf numFmtId="166" fontId="12" fillId="0" borderId="0" xfId="1" applyNumberFormat="1" applyFont="1" applyFill="1" applyAlignment="1">
      <alignment vertical="top"/>
    </xf>
    <xf numFmtId="166" fontId="12" fillId="0" borderId="0" xfId="1" quotePrefix="1" applyNumberFormat="1" applyFont="1" applyFill="1" applyBorder="1" applyAlignment="1">
      <alignment horizontal="center" vertical="top"/>
    </xf>
    <xf numFmtId="166" fontId="12" fillId="0" borderId="5" xfId="1" applyNumberFormat="1" applyFont="1" applyFill="1" applyBorder="1" applyAlignment="1">
      <alignment vertical="top"/>
    </xf>
    <xf numFmtId="166" fontId="12" fillId="0" borderId="7" xfId="1" applyNumberFormat="1" applyFont="1" applyFill="1" applyBorder="1" applyAlignment="1">
      <alignment vertical="top"/>
    </xf>
    <xf numFmtId="166" fontId="12" fillId="0" borderId="0" xfId="1" applyNumberFormat="1" applyFont="1" applyFill="1" applyAlignment="1">
      <alignment horizontal="center" vertical="top"/>
    </xf>
    <xf numFmtId="166" fontId="12" fillId="0" borderId="0" xfId="1" applyNumberFormat="1" applyFont="1" applyFill="1" applyAlignment="1">
      <alignment horizontal="left" vertical="top"/>
    </xf>
    <xf numFmtId="166" fontId="14" fillId="0" borderId="0" xfId="1" applyNumberFormat="1" applyFont="1" applyFill="1" applyAlignment="1">
      <alignment vertical="top"/>
    </xf>
    <xf numFmtId="166" fontId="14" fillId="0" borderId="0" xfId="1" applyNumberFormat="1" applyFont="1" applyFill="1" applyAlignment="1">
      <alignment horizontal="left" vertical="top"/>
    </xf>
    <xf numFmtId="166" fontId="14" fillId="0" borderId="9" xfId="1" applyNumberFormat="1" applyFont="1" applyFill="1" applyBorder="1" applyAlignment="1">
      <alignment vertical="top"/>
    </xf>
  </cellXfs>
  <cellStyles count="12">
    <cellStyle name="Comma" xfId="1" builtinId="3"/>
    <cellStyle name="Comma 2" xfId="3"/>
    <cellStyle name="Comma 4" xfId="5"/>
    <cellStyle name="Hyperlink" xfId="2" builtinId="8"/>
    <cellStyle name="Hyperlink 2" xfId="6"/>
    <cellStyle name="Normal" xfId="0" builtinId="0"/>
    <cellStyle name="Normal 2" xfId="4"/>
    <cellStyle name="Normal 2 2" xfId="11"/>
    <cellStyle name="Normal 3" xfId="7"/>
    <cellStyle name="Normal_note3-00.xls" xfId="10"/>
    <cellStyle name="Normal_SHEET" xfId="9"/>
    <cellStyle name="Percent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s\UNLISTED\Innovamedia\Annual%20Report\2018-2019\INNOVAMEDIA%20ALL%20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ts/UNLISTED/Atcomaart%20Services/Annual%20Report%20amsl/2018-19/AMSL%20%20ALL%2018-19%20%20B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s\UNLISTED\Mentor%20Capitalist\Annual%20Report%20-%20mentor\2018-19\Copy%20of%20Mentor%20BS%202018-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ts/UNLISTED/geo%20THERMAL/Annual%20Report/2019/GEOTHERMAL%20BS%202019%20new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ts/UNLISTED/eDesk/Annual%20Report/2018-19/EDESK%20%20BS%20%20%2018%20-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BS Working"/>
      <sheetName val="Profit and Loss - Normal"/>
      <sheetName val="note 2"/>
      <sheetName val="NOTES ALL"/>
      <sheetName val="note 7"/>
      <sheetName val="grouping"/>
      <sheetName val="dep tax"/>
      <sheetName val="cashflow"/>
    </sheetNames>
    <sheetDataSet>
      <sheetData sheetId="0" refreshError="1">
        <row r="8">
          <cell r="T8">
            <v>1998000</v>
          </cell>
        </row>
        <row r="9">
          <cell r="T9">
            <v>13994275</v>
          </cell>
        </row>
        <row r="24">
          <cell r="T24">
            <v>431662</v>
          </cell>
        </row>
        <row r="34">
          <cell r="T34">
            <v>13325747</v>
          </cell>
        </row>
        <row r="39">
          <cell r="T39">
            <v>2878</v>
          </cell>
        </row>
        <row r="40">
          <cell r="T40">
            <v>3382189</v>
          </cell>
        </row>
        <row r="41">
          <cell r="T41">
            <v>51000</v>
          </cell>
        </row>
        <row r="47">
          <cell r="T47">
            <v>515</v>
          </cell>
        </row>
      </sheetData>
      <sheetData sheetId="1" refreshError="1"/>
      <sheetData sheetId="2" refreshError="1">
        <row r="10">
          <cell r="I10">
            <v>0</v>
          </cell>
        </row>
        <row r="21">
          <cell r="I2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S Working "/>
      <sheetName val="Balance Sheet"/>
      <sheetName val="Profit and Loss - Normal"/>
      <sheetName val="note 2"/>
      <sheetName val="NOTES ALL"/>
      <sheetName val="note 10"/>
      <sheetName val="cash flow"/>
      <sheetName val="Related party trans"/>
      <sheetName val="dep tax"/>
      <sheetName val="stock summary"/>
      <sheetName val="PROVISION FOR TAX"/>
      <sheetName val="IT "/>
      <sheetName val="grouping"/>
    </sheetNames>
    <sheetDataSet>
      <sheetData sheetId="0"/>
      <sheetData sheetId="1">
        <row r="8">
          <cell r="N8">
            <v>5110000</v>
          </cell>
        </row>
        <row r="9">
          <cell r="N9">
            <v>-15401380</v>
          </cell>
        </row>
        <row r="24">
          <cell r="N24">
            <v>21934</v>
          </cell>
        </row>
        <row r="32">
          <cell r="N32">
            <v>83444</v>
          </cell>
        </row>
        <row r="40">
          <cell r="N40">
            <v>1714451</v>
          </cell>
        </row>
        <row r="45">
          <cell r="N45">
            <v>23902739</v>
          </cell>
        </row>
        <row r="46">
          <cell r="N46">
            <v>419206804</v>
          </cell>
        </row>
        <row r="47">
          <cell r="N47">
            <v>62563</v>
          </cell>
        </row>
      </sheetData>
      <sheetData sheetId="2">
        <row r="10">
          <cell r="I10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Profit and Loss - Normal"/>
      <sheetName val="note 2"/>
      <sheetName val="notes"/>
      <sheetName val="grouping"/>
      <sheetName val="cash flow"/>
    </sheetNames>
    <sheetDataSet>
      <sheetData sheetId="0" refreshError="1">
        <row r="8">
          <cell r="J8">
            <v>100000</v>
          </cell>
        </row>
        <row r="37">
          <cell r="J37">
            <v>100000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Details BS "/>
      <sheetName val="Profit and Loss - Normal"/>
      <sheetName val="note 2"/>
      <sheetName val="NOTES ALL"/>
      <sheetName val="NOTE 8"/>
      <sheetName val="notes"/>
      <sheetName val="grouping"/>
      <sheetName val="dep tax"/>
      <sheetName val="cash flow"/>
      <sheetName val="PROV.FOR TAX"/>
      <sheetName val="Stock Summary"/>
    </sheetNames>
    <sheetDataSet>
      <sheetData sheetId="0">
        <row r="8">
          <cell r="M8">
            <v>980000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bS details"/>
      <sheetName val="Profit and Loss - Normal"/>
      <sheetName val="NOTES ALL"/>
      <sheetName val="note 2"/>
      <sheetName val="NOTE 7"/>
      <sheetName val="Related party trans"/>
      <sheetName val="grouping"/>
      <sheetName val="dep tax"/>
      <sheetName val="PROVISION FOR TAX"/>
      <sheetName val="computation "/>
      <sheetName val="Cash 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Tax@18.54%25" TargetMode="External"/><Relationship Id="rId1" Type="http://schemas.openxmlformats.org/officeDocument/2006/relationships/hyperlink" Target="mailto:Tax@30.9%2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Q56"/>
  <sheetViews>
    <sheetView tabSelected="1" topLeftCell="B40" zoomScaleSheetLayoutView="110" workbookViewId="0">
      <selection activeCell="U5" sqref="U5"/>
    </sheetView>
  </sheetViews>
  <sheetFormatPr defaultRowHeight="12.75"/>
  <cols>
    <col min="1" max="1" width="0" style="2" hidden="1" customWidth="1"/>
    <col min="2" max="2" width="8" style="2" customWidth="1"/>
    <col min="3" max="3" width="4.5703125" style="2" customWidth="1"/>
    <col min="4" max="4" width="5.7109375" style="2" customWidth="1"/>
    <col min="5" max="5" width="31.5703125" style="2" customWidth="1"/>
    <col min="6" max="6" width="8" style="2" customWidth="1"/>
    <col min="7" max="7" width="22.140625" style="379" customWidth="1"/>
    <col min="8" max="8" width="23.28515625" style="3" customWidth="1"/>
    <col min="9" max="9" width="1" style="3" hidden="1" customWidth="1"/>
    <col min="10" max="10" width="0.85546875" style="141" hidden="1" customWidth="1"/>
    <col min="11" max="11" width="3.7109375" style="2" customWidth="1"/>
    <col min="12" max="12" width="20.7109375" style="2" hidden="1" customWidth="1"/>
    <col min="13" max="13" width="11" style="2" customWidth="1"/>
    <col min="14" max="14" width="20.5703125" style="2" hidden="1" customWidth="1"/>
    <col min="15" max="15" width="15.28515625" style="2" hidden="1" customWidth="1"/>
    <col min="16" max="16" width="16.5703125" style="2" hidden="1" customWidth="1"/>
    <col min="17" max="17" width="9" style="2" hidden="1" customWidth="1"/>
    <col min="18" max="16384" width="9.140625" style="2"/>
  </cols>
  <sheetData>
    <row r="1" spans="1:15" ht="18.75">
      <c r="B1" s="121" t="s">
        <v>286</v>
      </c>
      <c r="C1" s="101"/>
      <c r="D1" s="101"/>
      <c r="E1" s="101"/>
      <c r="F1" s="101"/>
      <c r="H1" s="123"/>
      <c r="I1" s="123"/>
    </row>
    <row r="2" spans="1:15" ht="12" customHeight="1">
      <c r="B2" s="101"/>
      <c r="C2" s="101"/>
      <c r="D2" s="101"/>
      <c r="E2" s="101"/>
      <c r="F2" s="101"/>
      <c r="H2" s="123"/>
      <c r="I2" s="123"/>
    </row>
    <row r="3" spans="1:15" ht="21.75" customHeight="1">
      <c r="B3" s="174" t="s">
        <v>383</v>
      </c>
      <c r="C3" s="175"/>
      <c r="D3" s="175"/>
      <c r="E3" s="175"/>
      <c r="F3" s="175"/>
      <c r="G3" s="380"/>
      <c r="H3" s="333"/>
      <c r="I3" s="333"/>
      <c r="J3" s="334"/>
    </row>
    <row r="4" spans="1:15" ht="35.25" customHeight="1">
      <c r="A4" s="71" t="s">
        <v>95</v>
      </c>
      <c r="B4" s="335"/>
      <c r="C4" s="336"/>
      <c r="D4" s="336"/>
      <c r="E4" s="336"/>
      <c r="F4" s="176" t="s">
        <v>106</v>
      </c>
      <c r="G4" s="381" t="s">
        <v>380</v>
      </c>
      <c r="H4" s="177" t="s">
        <v>323</v>
      </c>
      <c r="I4" s="178" t="s">
        <v>299</v>
      </c>
      <c r="J4" s="179" t="s">
        <v>311</v>
      </c>
      <c r="K4" s="73"/>
      <c r="L4" s="320" t="s">
        <v>380</v>
      </c>
      <c r="M4" s="73"/>
      <c r="N4" s="282" t="s">
        <v>381</v>
      </c>
      <c r="O4" s="2" t="s">
        <v>390</v>
      </c>
    </row>
    <row r="5" spans="1:15" ht="15">
      <c r="B5" s="180" t="s">
        <v>0</v>
      </c>
      <c r="C5" s="174" t="s">
        <v>1</v>
      </c>
      <c r="D5" s="181"/>
      <c r="E5" s="182"/>
      <c r="F5" s="183"/>
      <c r="G5" s="382"/>
      <c r="H5" s="185"/>
      <c r="I5" s="185"/>
      <c r="J5" s="186"/>
      <c r="L5" s="204"/>
      <c r="N5" s="325"/>
    </row>
    <row r="6" spans="1:15" ht="15">
      <c r="B6" s="187">
        <v>1</v>
      </c>
      <c r="C6" s="187" t="s">
        <v>2</v>
      </c>
      <c r="D6" s="188"/>
      <c r="E6" s="189"/>
      <c r="F6" s="183"/>
      <c r="G6" s="382"/>
      <c r="H6" s="185"/>
      <c r="I6" s="185"/>
      <c r="J6" s="186"/>
      <c r="L6" s="183"/>
      <c r="N6" s="326"/>
    </row>
    <row r="7" spans="1:15" ht="15">
      <c r="B7" s="190"/>
      <c r="C7" s="191" t="s">
        <v>3</v>
      </c>
      <c r="D7" s="192"/>
      <c r="E7" s="189"/>
      <c r="F7" s="183">
        <v>2</v>
      </c>
      <c r="G7" s="382">
        <f>'note 2'!C13</f>
        <v>2190250</v>
      </c>
      <c r="H7" s="189">
        <f>'note 2'!E13</f>
        <v>2190250</v>
      </c>
      <c r="I7" s="189">
        <f>H7</f>
        <v>2190250</v>
      </c>
      <c r="J7" s="186">
        <f>+'note 2'!E13</f>
        <v>2190250</v>
      </c>
      <c r="L7" s="183">
        <f>+G7</f>
        <v>2190250</v>
      </c>
      <c r="N7" s="326">
        <f>+L7+'[1]Balance Sheet'!$T$8+'[2]Balance Sheet'!$N$8+'[3]Balance Sheet'!$J$8+'[4]Balance Sheet'!$M$8+'[5]Balance Sheet'!$K$8</f>
        <v>10378250</v>
      </c>
    </row>
    <row r="8" spans="1:15" ht="15">
      <c r="B8" s="190"/>
      <c r="C8" s="191" t="s">
        <v>4</v>
      </c>
      <c r="D8" s="192"/>
      <c r="E8" s="189"/>
      <c r="F8" s="183">
        <v>3</v>
      </c>
      <c r="G8" s="382">
        <f>notes!C14</f>
        <v>166196660</v>
      </c>
      <c r="H8" s="189">
        <f>+notes!D14</f>
        <v>166272114</v>
      </c>
      <c r="I8" s="193">
        <f>H8-58288</f>
        <v>166213826</v>
      </c>
      <c r="J8" s="186">
        <f>notes!E14</f>
        <v>166593985</v>
      </c>
      <c r="L8" s="183">
        <f>+G8</f>
        <v>166196660</v>
      </c>
      <c r="N8" s="326">
        <f>+L8+'[1]Balance Sheet'!$T$9+'[2]Balance Sheet'!$N$9+'[4]Balance Sheet'!$M$8+'[5]Balance Sheet'!$K$8</f>
        <v>165769555</v>
      </c>
      <c r="O8" s="2">
        <f>G8</f>
        <v>166196660</v>
      </c>
    </row>
    <row r="9" spans="1:15" ht="15">
      <c r="B9" s="190"/>
      <c r="C9" s="191" t="s">
        <v>5</v>
      </c>
      <c r="D9" s="192"/>
      <c r="E9" s="189"/>
      <c r="F9" s="183"/>
      <c r="G9" s="382"/>
      <c r="H9" s="189"/>
      <c r="I9" s="189"/>
      <c r="J9" s="186"/>
      <c r="L9" s="183"/>
      <c r="N9" s="326"/>
    </row>
    <row r="10" spans="1:15" ht="15">
      <c r="B10" s="187">
        <v>2</v>
      </c>
      <c r="C10" s="187" t="s">
        <v>6</v>
      </c>
      <c r="D10" s="188"/>
      <c r="E10" s="189"/>
      <c r="F10" s="183"/>
      <c r="G10" s="382"/>
      <c r="H10" s="189"/>
      <c r="I10" s="189"/>
      <c r="J10" s="186"/>
      <c r="L10" s="183"/>
      <c r="N10" s="326"/>
    </row>
    <row r="11" spans="1:15" ht="15">
      <c r="B11" s="187">
        <v>3</v>
      </c>
      <c r="C11" s="187" t="s">
        <v>7</v>
      </c>
      <c r="D11" s="188"/>
      <c r="E11" s="189"/>
      <c r="F11" s="183"/>
      <c r="G11" s="382"/>
      <c r="H11" s="189"/>
      <c r="I11" s="189"/>
      <c r="J11" s="186"/>
      <c r="L11" s="183"/>
      <c r="N11" s="326"/>
    </row>
    <row r="12" spans="1:15" ht="15">
      <c r="B12" s="194"/>
      <c r="C12" s="191" t="s">
        <v>8</v>
      </c>
      <c r="D12" s="192"/>
      <c r="E12" s="189"/>
      <c r="F12" s="183">
        <v>4</v>
      </c>
      <c r="G12" s="382">
        <f>notes!C20</f>
        <v>34197170</v>
      </c>
      <c r="H12" s="189">
        <f>notes!D20</f>
        <v>42149424</v>
      </c>
      <c r="I12" s="189">
        <f>H12</f>
        <v>42149424</v>
      </c>
      <c r="J12" s="186">
        <f>notes!E20</f>
        <v>42140351</v>
      </c>
      <c r="L12" s="183">
        <f>+G12</f>
        <v>34197170</v>
      </c>
      <c r="N12" s="326"/>
      <c r="O12" s="2">
        <v>0</v>
      </c>
    </row>
    <row r="13" spans="1:15" ht="15">
      <c r="B13" s="194"/>
      <c r="C13" s="191" t="s">
        <v>79</v>
      </c>
      <c r="D13" s="192"/>
      <c r="E13" s="189"/>
      <c r="F13" s="195"/>
      <c r="G13" s="383"/>
      <c r="H13" s="189"/>
      <c r="I13" s="192">
        <f>H13+29144+29144</f>
        <v>58288</v>
      </c>
      <c r="J13" s="186"/>
      <c r="L13" s="195"/>
      <c r="N13" s="326"/>
    </row>
    <row r="14" spans="1:15" ht="15">
      <c r="B14" s="194"/>
      <c r="C14" s="191" t="s">
        <v>78</v>
      </c>
      <c r="D14" s="192"/>
      <c r="E14" s="189"/>
      <c r="F14" s="183"/>
      <c r="G14" s="382"/>
      <c r="H14" s="189"/>
      <c r="I14" s="189"/>
      <c r="J14" s="186"/>
      <c r="L14" s="183"/>
      <c r="N14" s="326"/>
    </row>
    <row r="15" spans="1:15" ht="15">
      <c r="B15" s="194"/>
      <c r="C15" s="191" t="s">
        <v>9</v>
      </c>
      <c r="D15" s="192"/>
      <c r="E15" s="189"/>
      <c r="F15" s="183"/>
      <c r="G15" s="382"/>
      <c r="H15" s="189"/>
      <c r="I15" s="189"/>
      <c r="J15" s="186"/>
      <c r="L15" s="183"/>
      <c r="N15" s="326"/>
    </row>
    <row r="16" spans="1:15" ht="15">
      <c r="B16" s="187">
        <v>4</v>
      </c>
      <c r="C16" s="187" t="s">
        <v>10</v>
      </c>
      <c r="D16" s="188"/>
      <c r="E16" s="189"/>
      <c r="F16" s="183"/>
      <c r="G16" s="382"/>
      <c r="H16" s="189"/>
      <c r="I16" s="189"/>
      <c r="J16" s="186"/>
      <c r="L16" s="183"/>
      <c r="N16" s="326"/>
    </row>
    <row r="17" spans="2:15" ht="15">
      <c r="B17" s="190"/>
      <c r="C17" s="191" t="s">
        <v>11</v>
      </c>
      <c r="D17" s="192"/>
      <c r="E17" s="189"/>
      <c r="F17" s="183"/>
      <c r="G17" s="382"/>
      <c r="H17" s="189"/>
      <c r="I17" s="189"/>
      <c r="J17" s="186"/>
      <c r="L17" s="183"/>
      <c r="N17" s="326"/>
    </row>
    <row r="18" spans="2:15" ht="15">
      <c r="B18" s="190"/>
      <c r="C18" s="191" t="s">
        <v>12</v>
      </c>
      <c r="D18" s="192"/>
      <c r="E18" s="189"/>
      <c r="F18" s="183">
        <v>5</v>
      </c>
      <c r="G18" s="382">
        <f>notes!C26</f>
        <v>4413469</v>
      </c>
      <c r="H18" s="189">
        <f>notes!D26</f>
        <v>1960469</v>
      </c>
      <c r="I18" s="189">
        <f>H18</f>
        <v>1960469</v>
      </c>
      <c r="J18" s="186">
        <f>notes!E26</f>
        <v>1960469</v>
      </c>
      <c r="L18" s="183">
        <f>+G18</f>
        <v>4413469</v>
      </c>
      <c r="N18" s="326"/>
      <c r="O18" s="2">
        <f>G18</f>
        <v>4413469</v>
      </c>
    </row>
    <row r="19" spans="2:15" ht="15">
      <c r="B19" s="190"/>
      <c r="C19" s="191" t="s">
        <v>13</v>
      </c>
      <c r="D19" s="192"/>
      <c r="E19" s="189"/>
      <c r="F19" s="183">
        <v>6</v>
      </c>
      <c r="G19" s="382">
        <f>notes!C32</f>
        <v>63431</v>
      </c>
      <c r="H19" s="189">
        <f>notes!D32</f>
        <v>60751</v>
      </c>
      <c r="I19" s="189"/>
      <c r="J19" s="186">
        <f>notes!E32</f>
        <v>68849</v>
      </c>
      <c r="L19" s="183">
        <f>+G19</f>
        <v>63431</v>
      </c>
      <c r="N19" s="326"/>
      <c r="O19" s="2">
        <f>G19</f>
        <v>63431</v>
      </c>
    </row>
    <row r="20" spans="2:15" ht="16.5" customHeight="1">
      <c r="B20" s="190"/>
      <c r="C20" s="191" t="s">
        <v>14</v>
      </c>
      <c r="D20" s="192"/>
      <c r="E20" s="189"/>
      <c r="F20" s="183">
        <v>7</v>
      </c>
      <c r="G20" s="382">
        <f>notes!C38</f>
        <v>14073</v>
      </c>
      <c r="H20" s="189">
        <f>notes!D38</f>
        <v>14073</v>
      </c>
      <c r="I20" s="189"/>
      <c r="J20" s="186"/>
      <c r="L20" s="321">
        <f>+G20</f>
        <v>14073</v>
      </c>
      <c r="N20" s="326">
        <f>+L20+'[1]Balance Sheet'!$T$24+'[2]Balance Sheet'!$N$24</f>
        <v>467669</v>
      </c>
      <c r="O20" s="2">
        <f>G20</f>
        <v>14073</v>
      </c>
    </row>
    <row r="21" spans="2:15" ht="15.75" customHeight="1">
      <c r="B21" s="196"/>
      <c r="C21" s="335" t="s">
        <v>15</v>
      </c>
      <c r="D21" s="336"/>
      <c r="E21" s="338"/>
      <c r="F21" s="197"/>
      <c r="G21" s="384">
        <f>SUM(G7:G20)</f>
        <v>207075053</v>
      </c>
      <c r="H21" s="198">
        <f>SUM(H7:H20)</f>
        <v>212647081</v>
      </c>
      <c r="I21" s="198">
        <f>SUM(I7:I20)</f>
        <v>212572257</v>
      </c>
      <c r="J21" s="199">
        <f>SUM(J7:J20)</f>
        <v>212953904</v>
      </c>
      <c r="L21" s="242">
        <f>SUM(L7:L20)</f>
        <v>207075053</v>
      </c>
      <c r="N21" s="242">
        <f>SUM(N7:N20)</f>
        <v>176615474</v>
      </c>
    </row>
    <row r="22" spans="2:15" ht="15">
      <c r="B22" s="200" t="s">
        <v>16</v>
      </c>
      <c r="C22" s="339" t="s">
        <v>17</v>
      </c>
      <c r="D22" s="340"/>
      <c r="E22" s="341"/>
      <c r="F22" s="183"/>
      <c r="G22" s="385"/>
      <c r="H22" s="218"/>
      <c r="I22" s="185"/>
      <c r="J22" s="201"/>
      <c r="L22" s="183"/>
      <c r="N22" s="325"/>
    </row>
    <row r="23" spans="2:15" ht="15">
      <c r="B23" s="190">
        <v>1</v>
      </c>
      <c r="C23" s="187" t="s">
        <v>18</v>
      </c>
      <c r="D23" s="192"/>
      <c r="E23" s="189"/>
      <c r="F23" s="183"/>
      <c r="G23" s="385"/>
      <c r="H23" s="219"/>
      <c r="I23" s="185"/>
      <c r="J23" s="201"/>
      <c r="L23" s="183"/>
      <c r="N23" s="326"/>
    </row>
    <row r="24" spans="2:15" ht="15">
      <c r="B24" s="190"/>
      <c r="C24" s="191" t="s">
        <v>19</v>
      </c>
      <c r="D24" s="192"/>
      <c r="E24" s="189"/>
      <c r="F24" s="183"/>
      <c r="G24" s="385"/>
      <c r="H24" s="217"/>
      <c r="I24" s="189"/>
      <c r="J24" s="186"/>
      <c r="L24" s="183"/>
      <c r="N24" s="326"/>
    </row>
    <row r="25" spans="2:15" ht="15">
      <c r="B25" s="190"/>
      <c r="C25" s="202" t="s">
        <v>20</v>
      </c>
      <c r="D25" s="192"/>
      <c r="E25" s="189"/>
      <c r="F25" s="183">
        <v>8</v>
      </c>
      <c r="G25" s="386">
        <f>'note 7 dep'!E9+'note 7 dep'!E10+'note 7 dep'!E11+'note 7 dep'!E12-'note 7 dep'!I9-'note 7 dep'!I10-'note 7 dep'!I11-'note 7 dep'!I12</f>
        <v>68773</v>
      </c>
      <c r="H25" s="217">
        <v>137547</v>
      </c>
      <c r="I25" s="189">
        <f>H25</f>
        <v>137547</v>
      </c>
      <c r="J25" s="186">
        <f>'note 7 dep'!K10+'note 7 dep'!K11</f>
        <v>137547</v>
      </c>
      <c r="L25" s="322">
        <f>'note 7 dep'!J9+'note 7 dep'!J10+'note 7 dep'!J11+'note 7 dep'!J12-'note 7 dep'!N9-'note 7 dep'!N10-'note 7 dep'!N11-'note 7 dep'!N12</f>
        <v>68773</v>
      </c>
      <c r="N25" s="326">
        <f>+L25+'[2]Balance Sheet'!$N$32</f>
        <v>152217</v>
      </c>
      <c r="O25" s="2">
        <f>G25</f>
        <v>68773</v>
      </c>
    </row>
    <row r="26" spans="2:15" ht="15">
      <c r="B26" s="190"/>
      <c r="C26" s="202" t="s">
        <v>21</v>
      </c>
      <c r="D26" s="192"/>
      <c r="E26" s="189"/>
      <c r="F26" s="183">
        <v>8</v>
      </c>
      <c r="G26" s="387">
        <v>122208971</v>
      </c>
      <c r="H26" s="327">
        <v>122208971</v>
      </c>
      <c r="I26" s="189">
        <f>H26</f>
        <v>122208971</v>
      </c>
      <c r="J26" s="186">
        <f>H26</f>
        <v>122208971</v>
      </c>
      <c r="L26" s="323">
        <v>122208971</v>
      </c>
      <c r="N26" s="326">
        <f>+L26</f>
        <v>122208971</v>
      </c>
      <c r="O26" s="2">
        <f>G26</f>
        <v>122208971</v>
      </c>
    </row>
    <row r="27" spans="2:15" ht="15">
      <c r="B27" s="190"/>
      <c r="C27" s="202" t="s">
        <v>22</v>
      </c>
      <c r="D27" s="192"/>
      <c r="E27" s="189"/>
      <c r="F27" s="183"/>
      <c r="G27" s="385"/>
      <c r="H27" s="217"/>
      <c r="I27" s="189"/>
      <c r="J27" s="186">
        <v>0</v>
      </c>
      <c r="L27" s="183"/>
      <c r="N27" s="326">
        <f>+'[1]Balance Sheet'!$T$34</f>
        <v>13325747</v>
      </c>
    </row>
    <row r="28" spans="2:15" ht="15">
      <c r="B28" s="190"/>
      <c r="C28" s="202" t="s">
        <v>23</v>
      </c>
      <c r="D28" s="192"/>
      <c r="E28" s="189"/>
      <c r="F28" s="183"/>
      <c r="G28" s="385"/>
      <c r="H28" s="217"/>
      <c r="I28" s="189"/>
      <c r="J28" s="186">
        <v>0</v>
      </c>
      <c r="L28" s="183"/>
      <c r="N28" s="326"/>
    </row>
    <row r="29" spans="2:15" ht="15">
      <c r="B29" s="190"/>
      <c r="C29" s="202" t="s">
        <v>24</v>
      </c>
      <c r="D29" s="192"/>
      <c r="E29" s="189"/>
      <c r="F29" s="183"/>
      <c r="G29" s="385"/>
      <c r="H29" s="217"/>
      <c r="I29" s="189"/>
      <c r="J29" s="186">
        <v>0</v>
      </c>
      <c r="L29" s="183"/>
      <c r="N29" s="326"/>
    </row>
    <row r="30" spans="2:15" ht="15">
      <c r="B30" s="190"/>
      <c r="C30" s="342"/>
      <c r="D30" s="343"/>
      <c r="E30" s="344"/>
      <c r="F30" s="183"/>
      <c r="G30" s="385"/>
      <c r="H30" s="217"/>
      <c r="I30" s="189"/>
      <c r="J30" s="186"/>
      <c r="L30" s="183"/>
      <c r="N30" s="326"/>
    </row>
    <row r="31" spans="2:15" ht="15">
      <c r="B31" s="190"/>
      <c r="C31" s="191" t="s">
        <v>25</v>
      </c>
      <c r="D31" s="192"/>
      <c r="E31" s="189"/>
      <c r="F31" s="183">
        <v>9</v>
      </c>
      <c r="G31" s="386">
        <f>'note 8 inv'!E17</f>
        <v>24505000</v>
      </c>
      <c r="H31" s="217">
        <f>'note 8 inv'!H17</f>
        <v>24505000</v>
      </c>
      <c r="I31" s="189">
        <f>H31</f>
        <v>24505000</v>
      </c>
      <c r="J31" s="186">
        <f>'note 8 inv'!H17</f>
        <v>24505000</v>
      </c>
      <c r="L31" s="322">
        <f>+G31</f>
        <v>24505000</v>
      </c>
      <c r="N31" s="326">
        <f>+L31+'[1]Balance Sheet'!$T$39+'[3]Balance Sheet'!$J$37</f>
        <v>24607878</v>
      </c>
      <c r="O31" s="2">
        <v>0</v>
      </c>
    </row>
    <row r="32" spans="2:15" ht="15">
      <c r="B32" s="190"/>
      <c r="C32" s="191" t="s">
        <v>80</v>
      </c>
      <c r="D32" s="192"/>
      <c r="E32" s="189"/>
      <c r="F32" s="195">
        <v>10</v>
      </c>
      <c r="G32" s="388">
        <f>H32</f>
        <v>6131</v>
      </c>
      <c r="H32" s="217">
        <f>J32</f>
        <v>6131</v>
      </c>
      <c r="I32" s="189"/>
      <c r="J32" s="186">
        <v>6131</v>
      </c>
      <c r="L32" s="324">
        <f>+G32</f>
        <v>6131</v>
      </c>
      <c r="N32" s="326">
        <f>+L32</f>
        <v>6131</v>
      </c>
      <c r="O32" s="2">
        <f>G32</f>
        <v>6131</v>
      </c>
    </row>
    <row r="33" spans="1:17" ht="15">
      <c r="B33" s="190"/>
      <c r="C33" s="191" t="s">
        <v>26</v>
      </c>
      <c r="D33" s="192"/>
      <c r="E33" s="189"/>
      <c r="F33" s="183">
        <v>11</v>
      </c>
      <c r="G33" s="386">
        <f>notes!C60</f>
        <v>42302987</v>
      </c>
      <c r="H33" s="217">
        <f>notes!D60</f>
        <v>42302987</v>
      </c>
      <c r="I33" s="189">
        <f>H33</f>
        <v>42302987</v>
      </c>
      <c r="J33" s="186">
        <f>notes!E55</f>
        <v>42303487</v>
      </c>
      <c r="L33" s="322">
        <f>+G33</f>
        <v>42302987</v>
      </c>
      <c r="N33" s="326">
        <f>+L33+'[1]Balance Sheet'!$T$40+'[2]Balance Sheet'!$N$40</f>
        <v>47399627</v>
      </c>
      <c r="O33" s="2">
        <v>70</v>
      </c>
      <c r="P33" s="2" t="s">
        <v>392</v>
      </c>
      <c r="Q33" s="2">
        <v>1036000</v>
      </c>
    </row>
    <row r="34" spans="1:17" ht="15">
      <c r="B34" s="190"/>
      <c r="C34" s="191" t="s">
        <v>27</v>
      </c>
      <c r="D34" s="192"/>
      <c r="E34" s="189"/>
      <c r="F34" s="183">
        <v>12</v>
      </c>
      <c r="G34" s="386">
        <f>notes!C68</f>
        <v>469313</v>
      </c>
      <c r="H34" s="217">
        <f>notes!D68</f>
        <v>469313</v>
      </c>
      <c r="I34" s="189"/>
      <c r="J34" s="186">
        <f>notes!E63</f>
        <v>469313</v>
      </c>
      <c r="L34" s="322">
        <f>+G34</f>
        <v>469313</v>
      </c>
      <c r="N34" s="326">
        <f>+L34+'[1]Balance Sheet'!$T$41</f>
        <v>520313</v>
      </c>
      <c r="O34" s="2">
        <f>G34</f>
        <v>469313</v>
      </c>
    </row>
    <row r="35" spans="1:17" ht="15">
      <c r="B35" s="187">
        <v>2</v>
      </c>
      <c r="C35" s="187" t="s">
        <v>28</v>
      </c>
      <c r="D35" s="188"/>
      <c r="E35" s="189"/>
      <c r="F35" s="183"/>
      <c r="G35" s="385"/>
      <c r="H35" s="217"/>
      <c r="I35" s="189"/>
      <c r="J35" s="186"/>
      <c r="L35" s="183"/>
      <c r="N35" s="326"/>
    </row>
    <row r="36" spans="1:17" ht="15">
      <c r="B36" s="190"/>
      <c r="C36" s="191" t="s">
        <v>29</v>
      </c>
      <c r="D36" s="192"/>
      <c r="E36" s="189"/>
      <c r="F36" s="183"/>
      <c r="G36" s="385"/>
      <c r="H36" s="217"/>
      <c r="I36" s="189"/>
      <c r="J36" s="186"/>
      <c r="L36" s="183"/>
      <c r="N36" s="326"/>
    </row>
    <row r="37" spans="1:17" ht="15">
      <c r="B37" s="190"/>
      <c r="C37" s="191" t="s">
        <v>30</v>
      </c>
      <c r="D37" s="192"/>
      <c r="E37" s="189"/>
      <c r="F37" s="183">
        <v>13</v>
      </c>
      <c r="G37" s="386">
        <f>notes!C73</f>
        <v>1167600</v>
      </c>
      <c r="H37" s="217">
        <f>notes!D73</f>
        <v>1167600</v>
      </c>
      <c r="I37" s="189">
        <f>H37</f>
        <v>1167600</v>
      </c>
      <c r="J37" s="186">
        <f>notes!E68</f>
        <v>1167600</v>
      </c>
      <c r="L37" s="322">
        <f>+G37</f>
        <v>1167600</v>
      </c>
      <c r="N37" s="326">
        <f>+L37+'[2]Balance Sheet'!$N$45</f>
        <v>25070339</v>
      </c>
      <c r="O37" s="2">
        <f>G37</f>
        <v>1167600</v>
      </c>
    </row>
    <row r="38" spans="1:17" ht="15">
      <c r="B38" s="190"/>
      <c r="C38" s="191" t="s">
        <v>31</v>
      </c>
      <c r="D38" s="192"/>
      <c r="E38" s="189"/>
      <c r="F38" s="183">
        <v>14</v>
      </c>
      <c r="G38" s="386">
        <f>notes!C79</f>
        <v>16334924</v>
      </c>
      <c r="H38" s="217">
        <f>notes!D79</f>
        <v>21838178</v>
      </c>
      <c r="I38" s="189">
        <f>H38</f>
        <v>21838178</v>
      </c>
      <c r="J38" s="186">
        <f>notes!E74</f>
        <v>21838178</v>
      </c>
      <c r="L38" s="322">
        <f>+G38</f>
        <v>16334924</v>
      </c>
      <c r="N38" s="326">
        <f>+L38+'[2]Balance Sheet'!$N$46</f>
        <v>435541728</v>
      </c>
      <c r="O38" s="2">
        <f>G38</f>
        <v>16334924</v>
      </c>
      <c r="P38" s="2" t="s">
        <v>391</v>
      </c>
      <c r="Q38" s="2">
        <f>H38-G38</f>
        <v>5503254</v>
      </c>
    </row>
    <row r="39" spans="1:17" ht="15">
      <c r="B39" s="190"/>
      <c r="C39" s="191" t="s">
        <v>76</v>
      </c>
      <c r="D39" s="192"/>
      <c r="E39" s="189"/>
      <c r="F39" s="183">
        <v>15</v>
      </c>
      <c r="G39" s="386">
        <f>notes!C86</f>
        <v>11354</v>
      </c>
      <c r="H39" s="217">
        <f>notes!D86</f>
        <v>11354</v>
      </c>
      <c r="I39" s="189">
        <f>H39</f>
        <v>11354</v>
      </c>
      <c r="J39" s="186">
        <f>notes!E81</f>
        <v>11354</v>
      </c>
      <c r="L39" s="322">
        <f>+G39</f>
        <v>11354</v>
      </c>
      <c r="N39" s="326">
        <f>+L39+'[1]Balance Sheet'!$T$47+'[2]Balance Sheet'!$N$47</f>
        <v>74432</v>
      </c>
      <c r="O39" s="2">
        <f>G39</f>
        <v>11354</v>
      </c>
    </row>
    <row r="40" spans="1:17" ht="15">
      <c r="B40" s="190"/>
      <c r="C40" s="191" t="s">
        <v>32</v>
      </c>
      <c r="D40" s="192"/>
      <c r="E40" s="189"/>
      <c r="F40" s="183"/>
      <c r="G40" s="385"/>
      <c r="H40" s="217">
        <v>0</v>
      </c>
      <c r="I40" s="189"/>
      <c r="J40" s="186">
        <v>0</v>
      </c>
      <c r="L40" s="183"/>
      <c r="N40" s="326"/>
    </row>
    <row r="41" spans="1:17" ht="15">
      <c r="B41" s="190"/>
      <c r="C41" s="191" t="s">
        <v>33</v>
      </c>
      <c r="D41" s="192"/>
      <c r="E41" s="189"/>
      <c r="F41" s="183"/>
      <c r="G41" s="385"/>
      <c r="H41" s="230">
        <v>0</v>
      </c>
      <c r="I41" s="189">
        <f>H41</f>
        <v>0</v>
      </c>
      <c r="J41" s="186">
        <v>0</v>
      </c>
      <c r="L41" s="183"/>
      <c r="N41" s="326"/>
    </row>
    <row r="42" spans="1:17" ht="15.75" customHeight="1">
      <c r="B42" s="203"/>
      <c r="C42" s="330" t="s">
        <v>15</v>
      </c>
      <c r="D42" s="331"/>
      <c r="E42" s="332"/>
      <c r="F42" s="204"/>
      <c r="G42" s="389">
        <f>SUM(G25:G41)</f>
        <v>207075053</v>
      </c>
      <c r="H42" s="205">
        <f>SUM(H25:H41)</f>
        <v>212647081</v>
      </c>
      <c r="I42" s="205">
        <f>SUM(I23:I41)</f>
        <v>212171637</v>
      </c>
      <c r="J42" s="206">
        <f>SUM(J25:J41)</f>
        <v>212647581</v>
      </c>
      <c r="L42" s="242">
        <f>SUM(L25:L41)</f>
        <v>207075053</v>
      </c>
      <c r="N42" s="242">
        <f>SUM(N25:N41)</f>
        <v>668907383</v>
      </c>
    </row>
    <row r="43" spans="1:17" ht="25.15" customHeight="1">
      <c r="A43" s="82"/>
      <c r="B43" s="203"/>
      <c r="C43" s="337" t="s">
        <v>226</v>
      </c>
      <c r="D43" s="337"/>
      <c r="E43" s="337"/>
      <c r="F43" s="207">
        <v>1</v>
      </c>
      <c r="G43" s="390">
        <f>+G42-G21</f>
        <v>0</v>
      </c>
      <c r="H43" s="205">
        <f>+H42-H21</f>
        <v>0</v>
      </c>
      <c r="I43" s="208"/>
      <c r="J43" s="209"/>
    </row>
    <row r="44" spans="1:17" ht="15" customHeight="1">
      <c r="A44" s="82"/>
      <c r="B44" s="187"/>
      <c r="C44" s="188"/>
      <c r="D44" s="188"/>
      <c r="E44" s="188"/>
      <c r="F44" s="210"/>
      <c r="G44" s="391"/>
      <c r="H44" s="295"/>
      <c r="I44" s="210"/>
      <c r="J44" s="186"/>
      <c r="N44" s="2">
        <f>+N42-N21</f>
        <v>492291909</v>
      </c>
    </row>
    <row r="45" spans="1:17" ht="15">
      <c r="A45" s="82"/>
      <c r="B45" s="187" t="s">
        <v>341</v>
      </c>
      <c r="C45" s="188"/>
      <c r="D45" s="188"/>
      <c r="E45" s="188"/>
      <c r="F45" s="328" t="s">
        <v>35</v>
      </c>
      <c r="G45" s="392"/>
      <c r="H45" s="295"/>
      <c r="I45" s="210"/>
      <c r="J45" s="186"/>
      <c r="K45" s="4"/>
    </row>
    <row r="46" spans="1:17" ht="15">
      <c r="A46" s="82"/>
      <c r="B46" s="187" t="s">
        <v>36</v>
      </c>
      <c r="C46" s="188"/>
      <c r="D46" s="188"/>
      <c r="E46" s="188"/>
      <c r="F46" s="211"/>
      <c r="G46" s="392"/>
      <c r="H46" s="185"/>
      <c r="I46" s="188"/>
      <c r="J46" s="186"/>
      <c r="K46" s="4"/>
    </row>
    <row r="47" spans="1:17" ht="15">
      <c r="A47" s="82"/>
      <c r="B47" s="187" t="s">
        <v>342</v>
      </c>
      <c r="C47" s="188"/>
      <c r="D47" s="188"/>
      <c r="E47" s="188"/>
      <c r="F47" s="210"/>
      <c r="G47" s="391"/>
      <c r="H47" s="185"/>
      <c r="I47" s="188"/>
      <c r="J47" s="186"/>
      <c r="K47" s="4"/>
    </row>
    <row r="48" spans="1:17" ht="14.25">
      <c r="A48" s="82"/>
      <c r="B48" s="187"/>
      <c r="C48" s="188"/>
      <c r="D48" s="188"/>
      <c r="E48" s="188"/>
      <c r="F48" s="188"/>
      <c r="G48" s="387"/>
      <c r="H48" s="185"/>
      <c r="I48" s="188"/>
      <c r="J48" s="201"/>
      <c r="K48" s="3"/>
    </row>
    <row r="49" spans="1:11" ht="14.25">
      <c r="A49" s="82"/>
      <c r="B49" s="187"/>
      <c r="C49" s="188"/>
      <c r="D49" s="188"/>
      <c r="E49" s="188"/>
      <c r="F49" s="188"/>
      <c r="G49" s="387"/>
      <c r="H49" s="185"/>
      <c r="I49" s="188"/>
      <c r="J49" s="201"/>
      <c r="K49" s="3"/>
    </row>
    <row r="50" spans="1:11" ht="14.25">
      <c r="A50" s="82"/>
      <c r="B50" s="187"/>
      <c r="C50" s="188"/>
      <c r="D50" s="188"/>
      <c r="E50" s="188"/>
      <c r="F50" s="328" t="s">
        <v>309</v>
      </c>
      <c r="G50" s="392"/>
      <c r="H50" s="329" t="s">
        <v>310</v>
      </c>
      <c r="I50" s="211"/>
      <c r="J50" s="201" t="s">
        <v>310</v>
      </c>
      <c r="K50" s="3"/>
    </row>
    <row r="51" spans="1:11" ht="14.25">
      <c r="A51" s="82"/>
      <c r="B51" s="187" t="s">
        <v>343</v>
      </c>
      <c r="C51" s="188"/>
      <c r="D51" s="188"/>
      <c r="E51" s="188"/>
      <c r="F51" s="328" t="s">
        <v>94</v>
      </c>
      <c r="G51" s="392"/>
      <c r="H51" s="185" t="s">
        <v>94</v>
      </c>
      <c r="I51" s="188"/>
      <c r="J51" s="212" t="s">
        <v>94</v>
      </c>
      <c r="K51" s="3"/>
    </row>
    <row r="52" spans="1:11" ht="15" customHeight="1">
      <c r="A52" s="82"/>
      <c r="B52" s="187" t="s">
        <v>109</v>
      </c>
      <c r="C52" s="188"/>
      <c r="D52" s="188"/>
      <c r="E52" s="188"/>
      <c r="F52" s="192"/>
      <c r="G52" s="393"/>
      <c r="H52" s="185"/>
      <c r="I52" s="188"/>
      <c r="J52" s="186"/>
      <c r="K52" s="3"/>
    </row>
    <row r="53" spans="1:11" ht="15" customHeight="1">
      <c r="A53" s="82"/>
      <c r="B53" s="187" t="s">
        <v>344</v>
      </c>
      <c r="C53" s="188"/>
      <c r="D53" s="188"/>
      <c r="E53" s="188"/>
      <c r="F53" s="210"/>
      <c r="G53" s="391"/>
      <c r="H53" s="185"/>
      <c r="I53" s="188"/>
      <c r="J53" s="186"/>
      <c r="K53" s="3"/>
    </row>
    <row r="54" spans="1:11" ht="15">
      <c r="A54" s="82"/>
      <c r="B54" s="187" t="s">
        <v>93</v>
      </c>
      <c r="C54" s="188"/>
      <c r="D54" s="188"/>
      <c r="E54" s="188"/>
      <c r="F54" s="297"/>
      <c r="G54" s="394"/>
      <c r="H54" s="185"/>
      <c r="I54" s="188"/>
      <c r="J54" s="186"/>
      <c r="K54" s="3"/>
    </row>
    <row r="55" spans="1:11" ht="15">
      <c r="A55" s="82"/>
      <c r="B55" s="187" t="s">
        <v>389</v>
      </c>
      <c r="C55" s="188"/>
      <c r="D55" s="188"/>
      <c r="E55" s="188"/>
      <c r="F55" s="192"/>
      <c r="G55" s="393"/>
      <c r="H55" s="185"/>
      <c r="I55" s="188"/>
      <c r="J55" s="186"/>
      <c r="K55" s="3"/>
    </row>
    <row r="56" spans="1:11" ht="15">
      <c r="A56" s="82"/>
      <c r="B56" s="213"/>
      <c r="C56" s="214"/>
      <c r="D56" s="214"/>
      <c r="E56" s="214"/>
      <c r="F56" s="214"/>
      <c r="G56" s="395"/>
      <c r="H56" s="300"/>
      <c r="I56" s="215"/>
      <c r="J56" s="216"/>
    </row>
  </sheetData>
  <mergeCells count="7">
    <mergeCell ref="C42:E42"/>
    <mergeCell ref="H3:J3"/>
    <mergeCell ref="B4:E4"/>
    <mergeCell ref="C43:E43"/>
    <mergeCell ref="C21:E21"/>
    <mergeCell ref="C22:E22"/>
    <mergeCell ref="C30:E30"/>
  </mergeCells>
  <pageMargins left="0.5" right="0.5" top="0.5" bottom="0.5" header="0.5" footer="0.5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workbookViewId="0">
      <selection activeCell="F17" sqref="F17"/>
    </sheetView>
  </sheetViews>
  <sheetFormatPr defaultRowHeight="15"/>
  <cols>
    <col min="1" max="1" width="9.140625" style="7"/>
    <col min="2" max="2" width="14.7109375" style="7" bestFit="1" customWidth="1"/>
    <col min="3" max="3" width="19.42578125" style="7" bestFit="1" customWidth="1"/>
    <col min="4" max="4" width="11.42578125" style="7" bestFit="1" customWidth="1"/>
    <col min="5" max="5" width="16.85546875" style="7" customWidth="1"/>
    <col min="6" max="6" width="22.5703125" style="7" customWidth="1"/>
    <col min="7" max="7" width="23.28515625" style="7" customWidth="1"/>
    <col min="8" max="8" width="15.42578125" style="7" customWidth="1"/>
    <col min="9" max="9" width="14.42578125" style="7" customWidth="1"/>
    <col min="10" max="10" width="15.42578125" style="7" customWidth="1"/>
    <col min="11" max="11" width="9.140625" style="7"/>
    <col min="12" max="12" width="14.42578125" style="7" customWidth="1"/>
    <col min="13" max="16384" width="9.140625" style="7"/>
  </cols>
  <sheetData>
    <row r="1" spans="1:13">
      <c r="A1" s="96" t="str">
        <f>+grouping!A1</f>
        <v>ATCO  LIMITED  (Formally Known as Geo Water Technologies Limited)</v>
      </c>
      <c r="B1" s="131"/>
      <c r="C1" s="131"/>
      <c r="D1" s="131"/>
      <c r="E1" s="131"/>
    </row>
    <row r="2" spans="1:13">
      <c r="A2" s="131"/>
      <c r="B2" s="131"/>
      <c r="C2" s="131"/>
      <c r="D2" s="131"/>
      <c r="E2" s="131"/>
    </row>
    <row r="3" spans="1:13">
      <c r="A3" s="131" t="s">
        <v>111</v>
      </c>
      <c r="B3" s="131"/>
      <c r="C3" s="131"/>
      <c r="D3" s="131"/>
      <c r="E3" s="131"/>
    </row>
    <row r="5" spans="1:13" ht="38.25">
      <c r="A5" s="6" t="s">
        <v>112</v>
      </c>
      <c r="B5" s="377" t="s">
        <v>113</v>
      </c>
      <c r="C5" s="377"/>
      <c r="D5" s="6" t="s">
        <v>114</v>
      </c>
      <c r="E5" s="6" t="s">
        <v>115</v>
      </c>
      <c r="F5" s="6" t="s">
        <v>314</v>
      </c>
      <c r="G5" s="6" t="s">
        <v>315</v>
      </c>
      <c r="H5" s="6" t="s">
        <v>116</v>
      </c>
      <c r="I5" s="6" t="s">
        <v>117</v>
      </c>
      <c r="J5" s="6" t="s">
        <v>118</v>
      </c>
      <c r="L5" s="91" t="s">
        <v>277</v>
      </c>
      <c r="M5" s="91"/>
    </row>
    <row r="7" spans="1:13">
      <c r="A7" s="8">
        <v>1</v>
      </c>
      <c r="B7" s="378" t="s">
        <v>119</v>
      </c>
      <c r="C7" s="378"/>
      <c r="D7" s="9">
        <v>0.6</v>
      </c>
      <c r="E7" s="10">
        <v>7164</v>
      </c>
      <c r="F7" s="10">
        <v>0</v>
      </c>
      <c r="G7" s="10">
        <v>0</v>
      </c>
      <c r="H7" s="10">
        <v>0</v>
      </c>
      <c r="I7" s="11">
        <f>ROUND(((E7+F7-H7)*D7)+(G7*(D7/2)),0)</f>
        <v>4298</v>
      </c>
      <c r="J7" s="11">
        <f>+E7+F7+G7-H7-I7</f>
        <v>2866</v>
      </c>
      <c r="L7" s="10">
        <v>699655</v>
      </c>
    </row>
    <row r="8" spans="1:13">
      <c r="A8" s="8">
        <v>2</v>
      </c>
      <c r="B8" s="378" t="s">
        <v>153</v>
      </c>
      <c r="C8" s="378"/>
      <c r="D8" s="9">
        <v>0.15</v>
      </c>
      <c r="E8" s="10">
        <v>97759</v>
      </c>
      <c r="F8" s="10">
        <v>0</v>
      </c>
      <c r="G8" s="10">
        <v>0</v>
      </c>
      <c r="H8" s="10">
        <v>0</v>
      </c>
      <c r="I8" s="11">
        <f>ROUND(((E8+F8-H8)*D8)+(G8*(D8/2)),0)</f>
        <v>14664</v>
      </c>
      <c r="J8" s="11">
        <f>+E8+F8+G8-H8-I8</f>
        <v>83095</v>
      </c>
      <c r="L8" s="10">
        <v>220326</v>
      </c>
    </row>
    <row r="9" spans="1:13">
      <c r="A9" s="8">
        <v>3</v>
      </c>
      <c r="B9" s="378" t="s">
        <v>154</v>
      </c>
      <c r="C9" s="378"/>
      <c r="D9" s="9">
        <v>0.1</v>
      </c>
      <c r="E9" s="10">
        <v>276003</v>
      </c>
      <c r="F9" s="10">
        <v>0</v>
      </c>
      <c r="G9" s="10">
        <v>0</v>
      </c>
      <c r="H9" s="10">
        <v>0</v>
      </c>
      <c r="I9" s="11">
        <f>ROUND(((E9+F9-H9)*D9)+(G9*(D9/2)),0)</f>
        <v>27600</v>
      </c>
      <c r="J9" s="11">
        <f>+E9+F9+G9-H9-I9</f>
        <v>248403</v>
      </c>
      <c r="L9" s="10">
        <v>467414</v>
      </c>
    </row>
    <row r="10" spans="1:13">
      <c r="A10" s="8">
        <v>4</v>
      </c>
      <c r="B10" s="378" t="s">
        <v>150</v>
      </c>
      <c r="C10" s="378"/>
      <c r="D10" s="9" t="s">
        <v>37</v>
      </c>
      <c r="E10" s="10">
        <v>122208971</v>
      </c>
      <c r="F10" s="10">
        <v>0</v>
      </c>
      <c r="G10" s="10">
        <v>0</v>
      </c>
      <c r="H10" s="10">
        <v>0</v>
      </c>
      <c r="I10" s="11">
        <v>0</v>
      </c>
      <c r="J10" s="11">
        <f>+E10</f>
        <v>122208971</v>
      </c>
      <c r="L10" s="10">
        <v>122208971</v>
      </c>
    </row>
    <row r="11" spans="1:13">
      <c r="A11" s="8">
        <v>5</v>
      </c>
      <c r="B11" s="378" t="s">
        <v>87</v>
      </c>
      <c r="C11" s="378"/>
      <c r="D11" s="9">
        <v>0.15</v>
      </c>
      <c r="E11" s="10">
        <v>132876</v>
      </c>
      <c r="F11" s="10">
        <v>0</v>
      </c>
      <c r="G11" s="10">
        <v>0</v>
      </c>
      <c r="H11" s="10">
        <v>0</v>
      </c>
      <c r="I11" s="11">
        <f>ROUND(((E11+F11-H11)*D11)+(G11*(D11/2)),0)</f>
        <v>19931</v>
      </c>
      <c r="J11" s="11">
        <f>+E11+F11+G11-H11-I11</f>
        <v>112945</v>
      </c>
      <c r="L11" s="10">
        <v>299471</v>
      </c>
    </row>
    <row r="12" spans="1:13">
      <c r="A12" s="12"/>
      <c r="B12" s="13"/>
      <c r="C12" s="13"/>
      <c r="D12" s="12"/>
      <c r="E12" s="12"/>
      <c r="F12" s="12"/>
      <c r="G12" s="12"/>
      <c r="H12" s="12"/>
      <c r="I12" s="14"/>
      <c r="J12" s="14"/>
      <c r="L12" s="12"/>
    </row>
    <row r="13" spans="1:13" ht="15.75" thickBot="1">
      <c r="A13" s="5"/>
      <c r="B13" s="376" t="s">
        <v>15</v>
      </c>
      <c r="C13" s="376"/>
      <c r="D13" s="5"/>
      <c r="E13" s="5">
        <f t="shared" ref="E13:J13" si="0">SUM(E7:E12)</f>
        <v>122722773</v>
      </c>
      <c r="F13" s="5">
        <f t="shared" si="0"/>
        <v>0</v>
      </c>
      <c r="G13" s="5">
        <f t="shared" si="0"/>
        <v>0</v>
      </c>
      <c r="H13" s="5">
        <f t="shared" si="0"/>
        <v>0</v>
      </c>
      <c r="I13" s="90">
        <f>SUM(I7:I12)</f>
        <v>66493</v>
      </c>
      <c r="J13" s="5">
        <f t="shared" si="0"/>
        <v>122656280</v>
      </c>
      <c r="L13" s="5">
        <f>SUM(L7:L12)</f>
        <v>123895837</v>
      </c>
    </row>
    <row r="14" spans="1:13" ht="15.75" thickTop="1"/>
  </sheetData>
  <mergeCells count="7">
    <mergeCell ref="B13:C13"/>
    <mergeCell ref="B5:C5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7"/>
  <sheetViews>
    <sheetView topLeftCell="A22" workbookViewId="0">
      <selection activeCell="B53" sqref="B53"/>
    </sheetView>
  </sheetViews>
  <sheetFormatPr defaultRowHeight="12.75"/>
  <cols>
    <col min="1" max="1" width="67.5703125" style="26" customWidth="1"/>
    <col min="2" max="2" width="21.28515625" style="26" customWidth="1"/>
    <col min="3" max="3" width="15.28515625" style="26" customWidth="1"/>
    <col min="4" max="4" width="10" style="26" bestFit="1" customWidth="1"/>
    <col min="5" max="16384" width="9.140625" style="26"/>
  </cols>
  <sheetData>
    <row r="1" spans="1:3">
      <c r="A1" s="22" t="str">
        <f>'note 8 inv'!A1</f>
        <v>ATCO  LIMITED  (Formally Known as Geo Water Technologies Limited)</v>
      </c>
    </row>
    <row r="3" spans="1:3">
      <c r="A3" s="22" t="s">
        <v>225</v>
      </c>
    </row>
    <row r="4" spans="1:3">
      <c r="C4" s="26">
        <v>2012</v>
      </c>
    </row>
    <row r="5" spans="1:3">
      <c r="A5" s="22" t="s">
        <v>84</v>
      </c>
      <c r="B5" s="63" t="s">
        <v>146</v>
      </c>
      <c r="C5" s="63" t="s">
        <v>146</v>
      </c>
    </row>
    <row r="6" spans="1:3">
      <c r="A6" s="2"/>
      <c r="B6" s="29"/>
      <c r="C6" s="29"/>
    </row>
    <row r="7" spans="1:3">
      <c r="A7" s="3" t="s">
        <v>120</v>
      </c>
      <c r="B7" s="29"/>
      <c r="C7" s="29"/>
    </row>
    <row r="8" spans="1:3">
      <c r="A8" s="2"/>
      <c r="B8" s="29"/>
      <c r="C8" s="29"/>
    </row>
    <row r="9" spans="1:3">
      <c r="A9" s="2" t="s">
        <v>155</v>
      </c>
      <c r="B9" s="29">
        <v>46087172</v>
      </c>
      <c r="C9" s="29">
        <v>31486631</v>
      </c>
    </row>
    <row r="10" spans="1:3">
      <c r="A10" s="2"/>
      <c r="B10" s="29"/>
      <c r="C10" s="29"/>
    </row>
    <row r="11" spans="1:3">
      <c r="A11" s="2"/>
      <c r="B11" s="64">
        <f>SUM(B9:B10)</f>
        <v>46087172</v>
      </c>
      <c r="C11" s="64">
        <f>SUM(C9:C10)</f>
        <v>31486631</v>
      </c>
    </row>
    <row r="12" spans="1:3">
      <c r="A12" s="2"/>
      <c r="B12" s="31"/>
      <c r="C12" s="31"/>
    </row>
    <row r="13" spans="1:3">
      <c r="A13" s="3" t="s">
        <v>86</v>
      </c>
      <c r="B13" s="31"/>
      <c r="C13" s="31"/>
    </row>
    <row r="14" spans="1:3">
      <c r="A14" s="2"/>
      <c r="B14" s="31"/>
      <c r="C14" s="31"/>
    </row>
    <row r="15" spans="1:3">
      <c r="A15" s="2" t="s">
        <v>156</v>
      </c>
      <c r="B15" s="29">
        <v>3351</v>
      </c>
      <c r="C15" s="29">
        <v>2206</v>
      </c>
    </row>
    <row r="16" spans="1:3">
      <c r="A16" s="2" t="s">
        <v>157</v>
      </c>
      <c r="B16" s="29">
        <v>2500</v>
      </c>
      <c r="C16" s="29">
        <v>2500</v>
      </c>
    </row>
    <row r="17" spans="1:3">
      <c r="A17" s="2" t="s">
        <v>158</v>
      </c>
      <c r="B17" s="29">
        <f>122750-62000</f>
        <v>60750</v>
      </c>
      <c r="C17" s="29">
        <f>122750-62000</f>
        <v>60750</v>
      </c>
    </row>
    <row r="18" spans="1:3">
      <c r="A18" s="2" t="s">
        <v>159</v>
      </c>
      <c r="B18" s="29" t="s">
        <v>290</v>
      </c>
      <c r="C18" s="29">
        <v>3000</v>
      </c>
    </row>
    <row r="19" spans="1:3">
      <c r="A19" s="65" t="s">
        <v>160</v>
      </c>
      <c r="B19" s="29">
        <v>258540</v>
      </c>
      <c r="C19" s="29">
        <v>258540</v>
      </c>
    </row>
    <row r="20" spans="1:3">
      <c r="A20" s="65" t="s">
        <v>161</v>
      </c>
      <c r="B20" s="29">
        <v>1701929</v>
      </c>
      <c r="C20" s="29">
        <v>1701929</v>
      </c>
    </row>
    <row r="21" spans="1:3">
      <c r="A21" s="2" t="s">
        <v>105</v>
      </c>
    </row>
    <row r="22" spans="1:3">
      <c r="A22" s="2"/>
      <c r="B22" s="64">
        <f>SUM(B15:B21)</f>
        <v>2027070</v>
      </c>
      <c r="C22" s="64">
        <f>SUM(C15:C21)</f>
        <v>2028925</v>
      </c>
    </row>
    <row r="23" spans="1:3">
      <c r="A23" s="2"/>
      <c r="B23" s="31"/>
      <c r="C23" s="31"/>
    </row>
    <row r="24" spans="1:3">
      <c r="A24" s="3" t="s">
        <v>63</v>
      </c>
      <c r="B24" s="31"/>
      <c r="C24" s="31"/>
    </row>
    <row r="25" spans="1:3">
      <c r="A25" s="2"/>
      <c r="B25" s="31"/>
      <c r="C25" s="31"/>
    </row>
    <row r="26" spans="1:3">
      <c r="A26" s="66" t="s">
        <v>182</v>
      </c>
      <c r="B26" s="67">
        <v>12900</v>
      </c>
      <c r="C26" s="67">
        <v>12900</v>
      </c>
    </row>
    <row r="27" spans="1:3">
      <c r="A27" s="66" t="s">
        <v>162</v>
      </c>
      <c r="B27" s="67">
        <v>9275</v>
      </c>
      <c r="C27" s="67">
        <v>9275</v>
      </c>
    </row>
    <row r="28" spans="1:3">
      <c r="A28" s="66" t="s">
        <v>163</v>
      </c>
      <c r="B28" s="67">
        <v>16732</v>
      </c>
      <c r="C28" s="67">
        <v>16732</v>
      </c>
    </row>
    <row r="29" spans="1:3">
      <c r="A29" s="66" t="s">
        <v>164</v>
      </c>
      <c r="B29" s="67">
        <v>26000</v>
      </c>
      <c r="C29" s="67">
        <v>26000</v>
      </c>
    </row>
    <row r="30" spans="1:3">
      <c r="A30" s="66" t="s">
        <v>183</v>
      </c>
      <c r="B30" s="67">
        <v>358000</v>
      </c>
      <c r="C30" s="67">
        <v>358000</v>
      </c>
    </row>
    <row r="31" spans="1:3">
      <c r="A31" s="66" t="s">
        <v>165</v>
      </c>
      <c r="B31" s="67">
        <v>24460</v>
      </c>
      <c r="C31" s="67">
        <v>24460</v>
      </c>
    </row>
    <row r="32" spans="1:3">
      <c r="A32" s="66" t="s">
        <v>166</v>
      </c>
      <c r="B32" s="67">
        <v>10000</v>
      </c>
      <c r="C32" s="67">
        <v>10000</v>
      </c>
    </row>
    <row r="33" spans="1:3">
      <c r="A33" s="66" t="s">
        <v>184</v>
      </c>
      <c r="B33" s="67">
        <v>500</v>
      </c>
      <c r="C33" s="67">
        <v>500</v>
      </c>
    </row>
    <row r="34" spans="1:3">
      <c r="A34" s="66" t="s">
        <v>167</v>
      </c>
      <c r="B34" s="67">
        <v>5986</v>
      </c>
      <c r="C34" s="67">
        <v>5986</v>
      </c>
    </row>
    <row r="35" spans="1:3">
      <c r="A35" s="66" t="s">
        <v>185</v>
      </c>
      <c r="B35" s="67">
        <v>5460</v>
      </c>
      <c r="C35" s="67">
        <v>5460</v>
      </c>
    </row>
    <row r="36" spans="1:3">
      <c r="A36" s="66"/>
      <c r="B36" s="67"/>
      <c r="C36" s="67"/>
    </row>
    <row r="37" spans="1:3">
      <c r="A37" s="2"/>
      <c r="B37" s="64">
        <f>SUM(B26:B36)</f>
        <v>469313</v>
      </c>
      <c r="C37" s="64">
        <f>SUM(C26:C36)</f>
        <v>469313</v>
      </c>
    </row>
    <row r="38" spans="1:3">
      <c r="A38" s="2"/>
      <c r="B38" s="29"/>
      <c r="C38" s="29"/>
    </row>
    <row r="39" spans="1:3">
      <c r="A39" s="3" t="s">
        <v>91</v>
      </c>
      <c r="B39" s="29"/>
      <c r="C39" s="29"/>
    </row>
    <row r="40" spans="1:3">
      <c r="A40" s="66"/>
      <c r="B40" s="67"/>
      <c r="C40" s="67"/>
    </row>
    <row r="41" spans="1:3">
      <c r="A41" s="66" t="s">
        <v>168</v>
      </c>
      <c r="B41" s="67">
        <v>0</v>
      </c>
      <c r="C41" s="67">
        <v>7535</v>
      </c>
    </row>
    <row r="42" spans="1:3">
      <c r="A42" s="66" t="s">
        <v>169</v>
      </c>
      <c r="B42" s="67">
        <v>983736</v>
      </c>
      <c r="C42" s="67">
        <v>983736</v>
      </c>
    </row>
    <row r="43" spans="1:3">
      <c r="A43" s="66" t="s">
        <v>170</v>
      </c>
      <c r="B43" s="67">
        <v>0</v>
      </c>
      <c r="C43" s="67">
        <v>15000</v>
      </c>
    </row>
    <row r="44" spans="1:3">
      <c r="A44" s="66" t="s">
        <v>171</v>
      </c>
      <c r="B44" s="67">
        <v>0</v>
      </c>
      <c r="C44" s="67">
        <v>55000</v>
      </c>
    </row>
    <row r="45" spans="1:3">
      <c r="A45" s="66" t="s">
        <v>172</v>
      </c>
      <c r="B45" s="67">
        <v>2856568</v>
      </c>
      <c r="C45" s="67">
        <v>2856568</v>
      </c>
    </row>
    <row r="46" spans="1:3">
      <c r="A46" s="66" t="s">
        <v>173</v>
      </c>
      <c r="B46" s="67">
        <v>249630</v>
      </c>
      <c r="C46" s="67">
        <v>249630</v>
      </c>
    </row>
    <row r="47" spans="1:3">
      <c r="A47" s="66" t="s">
        <v>174</v>
      </c>
      <c r="B47" s="67">
        <v>636480</v>
      </c>
      <c r="C47" s="67">
        <v>636480</v>
      </c>
    </row>
    <row r="48" spans="1:3">
      <c r="A48" s="66" t="s">
        <v>175</v>
      </c>
      <c r="B48" s="67">
        <v>18786773</v>
      </c>
      <c r="C48" s="67">
        <v>18786773</v>
      </c>
    </row>
    <row r="49" spans="1:3">
      <c r="A49" s="66" t="s">
        <v>176</v>
      </c>
      <c r="B49" s="67">
        <v>1123840</v>
      </c>
      <c r="C49" s="67">
        <v>1123840</v>
      </c>
    </row>
    <row r="50" spans="1:3">
      <c r="A50" s="66" t="s">
        <v>177</v>
      </c>
      <c r="B50" s="67">
        <v>1151</v>
      </c>
      <c r="C50" s="67">
        <v>1151</v>
      </c>
    </row>
    <row r="51" spans="1:3">
      <c r="A51" s="66" t="s">
        <v>178</v>
      </c>
      <c r="B51" s="67">
        <v>0</v>
      </c>
      <c r="C51" s="67">
        <v>901924</v>
      </c>
    </row>
    <row r="52" spans="1:3">
      <c r="A52" s="2"/>
      <c r="B52" s="29"/>
      <c r="C52" s="29"/>
    </row>
    <row r="53" spans="1:3">
      <c r="A53" s="2"/>
      <c r="B53" s="64">
        <f>SUM(B41:B51)</f>
        <v>24638178</v>
      </c>
      <c r="C53" s="64">
        <f>SUM(C41:C51)</f>
        <v>25617637</v>
      </c>
    </row>
    <row r="54" spans="1:3">
      <c r="A54" s="2"/>
      <c r="B54" s="29"/>
      <c r="C54" s="29"/>
    </row>
    <row r="55" spans="1:3">
      <c r="A55" s="3" t="s">
        <v>121</v>
      </c>
      <c r="B55" s="29"/>
      <c r="C55" s="29"/>
    </row>
    <row r="56" spans="1:3">
      <c r="A56" s="2"/>
      <c r="B56" s="29"/>
      <c r="C56" s="29"/>
    </row>
    <row r="57" spans="1:3">
      <c r="A57" s="2" t="s">
        <v>144</v>
      </c>
      <c r="B57" s="29">
        <v>43451002</v>
      </c>
      <c r="C57" s="29">
        <v>43447234</v>
      </c>
    </row>
    <row r="59" spans="1:3">
      <c r="B59" s="27">
        <f>SUM(B57:B58)</f>
        <v>43451002</v>
      </c>
      <c r="C59" s="27">
        <f>SUM(C57:C58)</f>
        <v>43447234</v>
      </c>
    </row>
    <row r="60" spans="1:3">
      <c r="A60" s="2"/>
      <c r="B60" s="29"/>
      <c r="C60" s="29"/>
    </row>
    <row r="61" spans="1:3">
      <c r="A61" s="3" t="s">
        <v>179</v>
      </c>
      <c r="B61" s="29"/>
      <c r="C61" s="29"/>
    </row>
    <row r="62" spans="1:3">
      <c r="A62" s="2"/>
      <c r="B62" s="29"/>
      <c r="C62" s="29"/>
    </row>
    <row r="63" spans="1:3">
      <c r="A63" s="2" t="s">
        <v>181</v>
      </c>
      <c r="B63" s="29" t="s">
        <v>290</v>
      </c>
      <c r="C63" s="29">
        <v>500</v>
      </c>
    </row>
    <row r="64" spans="1:3">
      <c r="A64" s="2" t="s">
        <v>180</v>
      </c>
      <c r="B64" s="67" t="s">
        <v>290</v>
      </c>
      <c r="C64" s="67">
        <v>2736.04</v>
      </c>
    </row>
    <row r="65" spans="1:3">
      <c r="A65" s="2"/>
      <c r="B65" s="29"/>
      <c r="C65" s="29"/>
    </row>
    <row r="66" spans="1:3">
      <c r="A66" s="2"/>
      <c r="B66" s="64">
        <f>SUM(B63:B65)</f>
        <v>0</v>
      </c>
      <c r="C66" s="64">
        <f>SUM(C63:C65)</f>
        <v>3236.04</v>
      </c>
    </row>
    <row r="67" spans="1:3">
      <c r="A67" s="2"/>
      <c r="B67" s="29"/>
      <c r="C67" s="29"/>
    </row>
  </sheetData>
  <pageMargins left="0.7" right="0.7" top="0.75" bottom="0.75" header="0.3" footer="0.3"/>
  <pageSetup paperSize="9" scale="99" fitToHeight="2" orientation="portrait" r:id="rId1"/>
  <rowBreaks count="1" manualBreakCount="1">
    <brk id="37" max="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E10" sqref="E10"/>
    </sheetView>
  </sheetViews>
  <sheetFormatPr defaultRowHeight="15"/>
  <sheetData>
    <row r="1" spans="1:4">
      <c r="A1" s="18" t="str">
        <f>+'dep tax_IT'!A1</f>
        <v>ATCO  LIMITED  (Formally Known as Geo Water Technologies Limited)</v>
      </c>
    </row>
    <row r="5" spans="1:4">
      <c r="B5" t="s">
        <v>188</v>
      </c>
      <c r="D5" s="20">
        <f>+'Profit and Loss - Normal'!G20</f>
        <v>-140454</v>
      </c>
    </row>
    <row r="6" spans="1:4">
      <c r="A6" t="s">
        <v>189</v>
      </c>
    </row>
    <row r="7" spans="1:4">
      <c r="B7" t="s">
        <v>190</v>
      </c>
      <c r="D7" s="20">
        <f>+notes!D42</f>
        <v>68774</v>
      </c>
    </row>
    <row r="8" spans="1:4">
      <c r="A8" t="s">
        <v>191</v>
      </c>
    </row>
    <row r="9" spans="1:4">
      <c r="B9" t="s">
        <v>192</v>
      </c>
      <c r="D9">
        <f>+notes!D45</f>
        <v>0</v>
      </c>
    </row>
    <row r="11" spans="1:4">
      <c r="B11" t="s">
        <v>193</v>
      </c>
      <c r="D11">
        <f>+D5+D7-D9</f>
        <v>-71680</v>
      </c>
    </row>
    <row r="13" spans="1:4">
      <c r="A13" s="19" t="s">
        <v>194</v>
      </c>
      <c r="D13">
        <f>+D11*30.9%</f>
        <v>-22149.119999999999</v>
      </c>
    </row>
    <row r="15" spans="1:4">
      <c r="A15" s="1" t="s">
        <v>195</v>
      </c>
    </row>
    <row r="17" spans="1:4">
      <c r="B17" t="s">
        <v>188</v>
      </c>
      <c r="D17" s="20">
        <f>+D5</f>
        <v>-140454</v>
      </c>
    </row>
    <row r="18" spans="1:4">
      <c r="A18" s="19" t="s">
        <v>196</v>
      </c>
      <c r="D18" s="18">
        <f>+D17*18.54%</f>
        <v>-26040.171599999998</v>
      </c>
    </row>
  </sheetData>
  <hyperlinks>
    <hyperlink ref="A13" r:id="rId1"/>
    <hyperlink ref="A1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69"/>
  <sheetViews>
    <sheetView topLeftCell="A32" workbookViewId="0">
      <selection activeCell="A2" sqref="A2:E67"/>
    </sheetView>
  </sheetViews>
  <sheetFormatPr defaultRowHeight="15"/>
  <cols>
    <col min="1" max="1" width="7.5703125" customWidth="1"/>
    <col min="3" max="3" width="31.7109375" customWidth="1"/>
    <col min="4" max="4" width="14.85546875" customWidth="1"/>
    <col min="5" max="5" width="15.7109375" customWidth="1"/>
  </cols>
  <sheetData>
    <row r="2" spans="1:6" ht="18.75">
      <c r="A2" s="121" t="s">
        <v>346</v>
      </c>
      <c r="B2" s="101"/>
      <c r="C2" s="101"/>
      <c r="D2" s="101"/>
      <c r="E2" s="101"/>
      <c r="F2" s="123"/>
    </row>
    <row r="3" spans="1:6">
      <c r="A3" s="306" t="s">
        <v>324</v>
      </c>
      <c r="B3" s="307"/>
      <c r="C3" s="307"/>
      <c r="D3" s="307"/>
      <c r="E3" s="308"/>
    </row>
    <row r="4" spans="1:6">
      <c r="A4" s="335"/>
      <c r="B4" s="336"/>
      <c r="C4" s="336"/>
      <c r="D4" s="176"/>
      <c r="E4" s="177" t="s">
        <v>348</v>
      </c>
    </row>
    <row r="5" spans="1:6">
      <c r="A5" s="180" t="s">
        <v>0</v>
      </c>
      <c r="B5" s="174" t="s">
        <v>1</v>
      </c>
      <c r="C5" s="181"/>
      <c r="D5" s="183"/>
      <c r="E5" s="184"/>
    </row>
    <row r="6" spans="1:6">
      <c r="A6" s="187">
        <v>1</v>
      </c>
      <c r="B6" s="187" t="s">
        <v>2</v>
      </c>
      <c r="C6" s="188"/>
      <c r="D6" s="183"/>
      <c r="E6" s="184"/>
    </row>
    <row r="7" spans="1:6">
      <c r="A7" s="190"/>
      <c r="B7" s="191" t="s">
        <v>3</v>
      </c>
      <c r="C7" s="192"/>
      <c r="D7" s="183"/>
      <c r="E7" s="295">
        <v>2190250</v>
      </c>
    </row>
    <row r="8" spans="1:6">
      <c r="A8" s="190"/>
      <c r="B8" s="191" t="s">
        <v>347</v>
      </c>
      <c r="C8" s="192"/>
      <c r="D8" s="183">
        <v>2190250</v>
      </c>
      <c r="E8" s="184"/>
    </row>
    <row r="9" spans="1:6">
      <c r="A9" s="190"/>
      <c r="B9" s="191" t="s">
        <v>4</v>
      </c>
      <c r="C9" s="192"/>
      <c r="D9" s="183"/>
      <c r="E9" s="295">
        <v>166272114</v>
      </c>
    </row>
    <row r="10" spans="1:6">
      <c r="A10" s="187">
        <v>3</v>
      </c>
      <c r="B10" s="187" t="s">
        <v>7</v>
      </c>
      <c r="C10" s="188"/>
      <c r="D10" s="183"/>
      <c r="E10" s="184"/>
    </row>
    <row r="11" spans="1:6">
      <c r="A11" s="194"/>
      <c r="B11" s="191" t="s">
        <v>8</v>
      </c>
      <c r="C11" s="192"/>
      <c r="D11" s="183"/>
      <c r="E11" s="295">
        <v>42149425</v>
      </c>
    </row>
    <row r="12" spans="1:6">
      <c r="A12" s="194"/>
      <c r="B12" s="191" t="s">
        <v>155</v>
      </c>
      <c r="C12" s="192"/>
      <c r="D12" s="183">
        <v>42149425</v>
      </c>
      <c r="E12" s="184"/>
    </row>
    <row r="13" spans="1:6">
      <c r="A13" s="187">
        <v>4</v>
      </c>
      <c r="B13" s="187" t="s">
        <v>10</v>
      </c>
      <c r="C13" s="188"/>
      <c r="D13" s="183"/>
      <c r="E13" s="184"/>
    </row>
    <row r="14" spans="1:6">
      <c r="A14" s="190"/>
      <c r="B14" s="191" t="s">
        <v>11</v>
      </c>
      <c r="C14" s="192"/>
      <c r="D14" s="183"/>
      <c r="E14" s="184"/>
    </row>
    <row r="15" spans="1:6">
      <c r="A15" s="190"/>
      <c r="B15" s="191" t="s">
        <v>12</v>
      </c>
      <c r="C15" s="192"/>
      <c r="D15" s="183"/>
      <c r="E15" s="295">
        <v>1960468</v>
      </c>
    </row>
    <row r="16" spans="1:6">
      <c r="A16" s="190"/>
      <c r="B16" s="191"/>
      <c r="C16" s="192" t="s">
        <v>349</v>
      </c>
      <c r="D16" s="183">
        <v>258540</v>
      </c>
      <c r="E16" s="184"/>
    </row>
    <row r="17" spans="1:7">
      <c r="A17" s="190"/>
      <c r="B17" s="191"/>
      <c r="C17" s="192" t="s">
        <v>350</v>
      </c>
      <c r="D17" s="183">
        <v>1701929</v>
      </c>
      <c r="E17" s="184"/>
    </row>
    <row r="18" spans="1:7">
      <c r="A18" s="190"/>
      <c r="B18" s="191" t="s">
        <v>13</v>
      </c>
      <c r="C18" s="192"/>
      <c r="D18" s="183"/>
      <c r="E18" s="295">
        <v>72324</v>
      </c>
    </row>
    <row r="19" spans="1:7">
      <c r="A19" s="190"/>
      <c r="B19" s="191"/>
      <c r="C19" s="192" t="s">
        <v>351</v>
      </c>
      <c r="D19" s="183">
        <v>60750</v>
      </c>
      <c r="E19" s="184"/>
    </row>
    <row r="20" spans="1:7">
      <c r="A20" s="190"/>
      <c r="B20" s="191"/>
      <c r="C20" s="192" t="s">
        <v>352</v>
      </c>
      <c r="D20" s="183">
        <v>9074</v>
      </c>
      <c r="E20" s="184"/>
    </row>
    <row r="21" spans="1:7">
      <c r="A21" s="190"/>
      <c r="B21" s="191"/>
      <c r="C21" s="192" t="s">
        <v>157</v>
      </c>
      <c r="D21" s="183">
        <v>2500</v>
      </c>
      <c r="E21" s="184"/>
    </row>
    <row r="22" spans="1:7">
      <c r="A22" s="190"/>
      <c r="B22" s="191" t="s">
        <v>14</v>
      </c>
      <c r="C22" s="192"/>
      <c r="D22" s="183"/>
      <c r="E22" s="295">
        <v>2500</v>
      </c>
      <c r="G22" s="305"/>
    </row>
    <row r="23" spans="1:7">
      <c r="A23" s="190"/>
      <c r="B23" s="191"/>
      <c r="C23" s="192" t="s">
        <v>353</v>
      </c>
      <c r="D23" s="183">
        <v>2500</v>
      </c>
      <c r="E23" s="184"/>
      <c r="G23" s="305"/>
    </row>
    <row r="24" spans="1:7">
      <c r="A24" s="196"/>
      <c r="B24" s="335" t="s">
        <v>15</v>
      </c>
      <c r="C24" s="336"/>
      <c r="D24" s="197"/>
      <c r="E24" s="198">
        <f>SUM(E7:E22)</f>
        <v>212647081</v>
      </c>
    </row>
    <row r="25" spans="1:7">
      <c r="A25" s="200" t="s">
        <v>16</v>
      </c>
      <c r="B25" s="339" t="s">
        <v>17</v>
      </c>
      <c r="C25" s="340"/>
      <c r="D25" s="183"/>
      <c r="E25" s="184"/>
    </row>
    <row r="26" spans="1:7">
      <c r="A26" s="190">
        <v>1</v>
      </c>
      <c r="B26" s="187" t="s">
        <v>18</v>
      </c>
      <c r="C26" s="192"/>
      <c r="D26" s="183"/>
      <c r="E26" s="184"/>
    </row>
    <row r="27" spans="1:7">
      <c r="A27" s="190"/>
      <c r="B27" s="191" t="s">
        <v>19</v>
      </c>
      <c r="C27" s="192"/>
      <c r="D27" s="183"/>
      <c r="E27" s="184"/>
    </row>
    <row r="28" spans="1:7">
      <c r="A28" s="190"/>
      <c r="B28" s="202" t="s">
        <v>20</v>
      </c>
      <c r="C28" s="192"/>
      <c r="D28" s="183"/>
      <c r="E28" s="295">
        <v>137547</v>
      </c>
    </row>
    <row r="29" spans="1:7">
      <c r="A29" s="190"/>
      <c r="B29" s="202"/>
      <c r="C29" s="192" t="s">
        <v>354</v>
      </c>
      <c r="D29" s="183">
        <f>+'note 7 dep'!J10</f>
        <v>22031</v>
      </c>
      <c r="E29" s="299"/>
    </row>
    <row r="30" spans="1:7">
      <c r="A30" s="190"/>
      <c r="B30" s="202"/>
      <c r="C30" s="192" t="s">
        <v>355</v>
      </c>
      <c r="D30" s="183">
        <f>+'note 7 dep'!J11</f>
        <v>46742</v>
      </c>
      <c r="E30" s="299"/>
    </row>
    <row r="31" spans="1:7">
      <c r="A31" s="190"/>
      <c r="B31" s="202" t="s">
        <v>21</v>
      </c>
      <c r="C31" s="192"/>
      <c r="D31" s="183"/>
      <c r="E31" s="296">
        <v>122208971</v>
      </c>
    </row>
    <row r="32" spans="1:7">
      <c r="A32" s="190"/>
      <c r="B32" s="202"/>
      <c r="C32" s="192" t="s">
        <v>356</v>
      </c>
      <c r="D32" s="183">
        <v>122208971</v>
      </c>
      <c r="E32" s="184"/>
    </row>
    <row r="33" spans="1:5">
      <c r="A33" s="190"/>
      <c r="B33" s="342"/>
      <c r="C33" s="343"/>
      <c r="D33" s="183"/>
      <c r="E33" s="184"/>
    </row>
    <row r="34" spans="1:5">
      <c r="A34" s="190"/>
      <c r="B34" s="191" t="s">
        <v>25</v>
      </c>
      <c r="C34" s="192"/>
      <c r="D34" s="183"/>
      <c r="E34" s="295">
        <f>'note 8 inv'!D17</f>
        <v>24505000</v>
      </c>
    </row>
    <row r="35" spans="1:5">
      <c r="A35" s="190"/>
      <c r="B35" s="191"/>
      <c r="C35" s="192" t="s">
        <v>205</v>
      </c>
      <c r="D35" s="183">
        <v>9025000</v>
      </c>
      <c r="E35" s="184"/>
    </row>
    <row r="36" spans="1:5">
      <c r="A36" s="190"/>
      <c r="B36" s="191"/>
      <c r="C36" s="192" t="s">
        <v>357</v>
      </c>
      <c r="D36" s="183">
        <v>15480000</v>
      </c>
      <c r="E36" s="184"/>
    </row>
    <row r="37" spans="1:5">
      <c r="A37" s="190"/>
      <c r="B37" s="191" t="s">
        <v>80</v>
      </c>
      <c r="C37" s="192"/>
      <c r="D37" s="195"/>
      <c r="E37" s="294">
        <v>6131</v>
      </c>
    </row>
    <row r="38" spans="1:5">
      <c r="A38" s="190"/>
      <c r="B38" s="191" t="s">
        <v>26</v>
      </c>
      <c r="C38" s="192"/>
      <c r="D38" s="183"/>
      <c r="E38" s="295">
        <v>42302987</v>
      </c>
    </row>
    <row r="39" spans="1:5">
      <c r="A39" s="190"/>
      <c r="B39" s="191"/>
      <c r="C39" s="192" t="s">
        <v>205</v>
      </c>
      <c r="D39" s="183">
        <v>42302917</v>
      </c>
      <c r="E39" s="184"/>
    </row>
    <row r="40" spans="1:5">
      <c r="A40" s="190"/>
      <c r="B40" s="191"/>
      <c r="C40" s="192" t="s">
        <v>358</v>
      </c>
      <c r="D40" s="183">
        <v>70</v>
      </c>
      <c r="E40" s="184"/>
    </row>
    <row r="41" spans="1:5">
      <c r="A41" s="190"/>
      <c r="B41" s="191" t="s">
        <v>27</v>
      </c>
      <c r="C41" s="192"/>
      <c r="D41" s="183"/>
      <c r="E41" s="295">
        <v>469313</v>
      </c>
    </row>
    <row r="42" spans="1:5">
      <c r="A42" s="190"/>
      <c r="B42" s="191"/>
      <c r="C42" s="192" t="s">
        <v>369</v>
      </c>
      <c r="D42" s="183">
        <v>12900</v>
      </c>
      <c r="E42" s="184"/>
    </row>
    <row r="43" spans="1:5">
      <c r="A43" s="190"/>
      <c r="B43" s="191"/>
      <c r="C43" s="192" t="s">
        <v>370</v>
      </c>
      <c r="D43" s="183">
        <v>9275</v>
      </c>
      <c r="E43" s="184"/>
    </row>
    <row r="44" spans="1:5">
      <c r="A44" s="190"/>
      <c r="B44" s="191"/>
      <c r="C44" s="192" t="s">
        <v>371</v>
      </c>
      <c r="D44" s="183">
        <v>16732</v>
      </c>
      <c r="E44" s="184"/>
    </row>
    <row r="45" spans="1:5">
      <c r="A45" s="190"/>
      <c r="B45" s="191"/>
      <c r="C45" s="192" t="s">
        <v>372</v>
      </c>
      <c r="D45" s="183">
        <v>26000</v>
      </c>
      <c r="E45" s="184"/>
    </row>
    <row r="46" spans="1:5">
      <c r="A46" s="190"/>
      <c r="B46" s="191"/>
      <c r="C46" s="192" t="s">
        <v>373</v>
      </c>
      <c r="D46" s="183">
        <v>358000</v>
      </c>
      <c r="E46" s="184"/>
    </row>
    <row r="47" spans="1:5">
      <c r="A47" s="190"/>
      <c r="B47" s="191"/>
      <c r="C47" s="192" t="s">
        <v>374</v>
      </c>
      <c r="D47" s="183">
        <v>24460</v>
      </c>
      <c r="E47" s="184"/>
    </row>
    <row r="48" spans="1:5">
      <c r="A48" s="190"/>
      <c r="B48" s="191"/>
      <c r="C48" s="192" t="s">
        <v>375</v>
      </c>
      <c r="D48" s="183">
        <v>10000</v>
      </c>
      <c r="E48" s="184"/>
    </row>
    <row r="49" spans="1:5">
      <c r="A49" s="190"/>
      <c r="B49" s="191"/>
      <c r="C49" s="192" t="s">
        <v>376</v>
      </c>
      <c r="D49" s="183">
        <v>500</v>
      </c>
      <c r="E49" s="184"/>
    </row>
    <row r="50" spans="1:5">
      <c r="A50" s="190"/>
      <c r="B50" s="191"/>
      <c r="C50" s="192" t="s">
        <v>167</v>
      </c>
      <c r="D50" s="183">
        <v>5986</v>
      </c>
      <c r="E50" s="184"/>
    </row>
    <row r="51" spans="1:5">
      <c r="A51" s="190"/>
      <c r="B51" s="191"/>
      <c r="C51" s="192" t="s">
        <v>377</v>
      </c>
      <c r="D51" s="183">
        <v>5460</v>
      </c>
      <c r="E51" s="184"/>
    </row>
    <row r="52" spans="1:5">
      <c r="A52" s="187">
        <v>2</v>
      </c>
      <c r="B52" s="187" t="s">
        <v>28</v>
      </c>
      <c r="C52" s="188"/>
      <c r="D52" s="183"/>
      <c r="E52" s="184"/>
    </row>
    <row r="53" spans="1:5">
      <c r="A53" s="190"/>
      <c r="B53" s="191" t="s">
        <v>29</v>
      </c>
      <c r="C53" s="192"/>
      <c r="D53" s="183"/>
      <c r="E53" s="184"/>
    </row>
    <row r="54" spans="1:5">
      <c r="A54" s="190"/>
      <c r="B54" s="191" t="s">
        <v>30</v>
      </c>
      <c r="C54" s="192"/>
      <c r="D54" s="183"/>
      <c r="E54" s="295">
        <v>1167600</v>
      </c>
    </row>
    <row r="55" spans="1:5">
      <c r="A55" s="190"/>
      <c r="B55" s="191"/>
      <c r="C55" s="192" t="s">
        <v>359</v>
      </c>
      <c r="D55" s="183">
        <v>1167600</v>
      </c>
      <c r="E55" s="184"/>
    </row>
    <row r="56" spans="1:5">
      <c r="A56" s="190"/>
      <c r="B56" s="191" t="s">
        <v>31</v>
      </c>
      <c r="C56" s="192"/>
      <c r="D56" s="183"/>
      <c r="E56" s="295">
        <v>21838178</v>
      </c>
    </row>
    <row r="57" spans="1:5">
      <c r="A57" s="190"/>
      <c r="B57" s="191"/>
      <c r="C57" s="192" t="s">
        <v>360</v>
      </c>
      <c r="D57" s="183">
        <v>983736</v>
      </c>
      <c r="E57" s="184"/>
    </row>
    <row r="58" spans="1:5">
      <c r="A58" s="190"/>
      <c r="B58" s="191"/>
      <c r="C58" s="192" t="s">
        <v>361</v>
      </c>
      <c r="D58" s="183">
        <v>56568</v>
      </c>
      <c r="E58" s="184"/>
    </row>
    <row r="59" spans="1:5">
      <c r="A59" s="190"/>
      <c r="B59" s="191"/>
      <c r="C59" s="192" t="s">
        <v>362</v>
      </c>
      <c r="D59" s="183">
        <v>249630</v>
      </c>
      <c r="E59" s="184"/>
    </row>
    <row r="60" spans="1:5">
      <c r="A60" s="190"/>
      <c r="B60" s="191"/>
      <c r="C60" s="192" t="s">
        <v>363</v>
      </c>
      <c r="D60" s="183">
        <v>636480</v>
      </c>
      <c r="E60" s="184"/>
    </row>
    <row r="61" spans="1:5">
      <c r="A61" s="190"/>
      <c r="B61" s="191"/>
      <c r="C61" s="192" t="s">
        <v>364</v>
      </c>
      <c r="D61" s="183">
        <v>18786773</v>
      </c>
      <c r="E61" s="184"/>
    </row>
    <row r="62" spans="1:5">
      <c r="A62" s="190"/>
      <c r="B62" s="191"/>
      <c r="C62" s="192" t="s">
        <v>365</v>
      </c>
      <c r="D62" s="183">
        <v>1123840</v>
      </c>
      <c r="E62" s="184"/>
    </row>
    <row r="63" spans="1:5">
      <c r="A63" s="190"/>
      <c r="B63" s="191"/>
      <c r="C63" s="192" t="s">
        <v>366</v>
      </c>
      <c r="D63" s="183">
        <v>1151</v>
      </c>
      <c r="E63" s="184"/>
    </row>
    <row r="64" spans="1:5">
      <c r="A64" s="190"/>
      <c r="B64" s="191" t="s">
        <v>76</v>
      </c>
      <c r="C64" s="192"/>
      <c r="D64" s="183"/>
      <c r="E64" s="295">
        <v>11354</v>
      </c>
    </row>
    <row r="65" spans="1:5">
      <c r="A65" s="190"/>
      <c r="B65" s="191"/>
      <c r="C65" s="192" t="s">
        <v>367</v>
      </c>
      <c r="D65" s="183">
        <v>10171</v>
      </c>
      <c r="E65" s="184"/>
    </row>
    <row r="66" spans="1:5">
      <c r="A66" s="190"/>
      <c r="B66" s="191"/>
      <c r="C66" s="192" t="s">
        <v>368</v>
      </c>
      <c r="D66" s="183">
        <v>1183</v>
      </c>
      <c r="E66" s="184"/>
    </row>
    <row r="67" spans="1:5">
      <c r="A67" s="196"/>
      <c r="B67" s="335" t="s">
        <v>15</v>
      </c>
      <c r="C67" s="336"/>
      <c r="D67" s="197"/>
      <c r="E67" s="198">
        <f>SUM(E28:E66)</f>
        <v>212647081</v>
      </c>
    </row>
    <row r="69" spans="1:5">
      <c r="E69" s="305"/>
    </row>
  </sheetData>
  <mergeCells count="5">
    <mergeCell ref="A4:C4"/>
    <mergeCell ref="B24:C24"/>
    <mergeCell ref="B25:C25"/>
    <mergeCell ref="B33:C33"/>
    <mergeCell ref="B67:C6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61"/>
  <sheetViews>
    <sheetView topLeftCell="B7" zoomScaleSheetLayoutView="110" workbookViewId="0">
      <selection activeCell="M23" sqref="M23"/>
    </sheetView>
  </sheetViews>
  <sheetFormatPr defaultRowHeight="12.75"/>
  <cols>
    <col min="1" max="1" width="12.5703125" style="2" hidden="1" customWidth="1"/>
    <col min="2" max="2" width="7.7109375" style="32" customWidth="1"/>
    <col min="3" max="3" width="45.42578125" style="2" customWidth="1"/>
    <col min="4" max="4" width="7.85546875" style="2" customWidth="1"/>
    <col min="5" max="5" width="16.85546875" style="2" customWidth="1"/>
    <col min="6" max="6" width="18.85546875" style="3" customWidth="1"/>
    <col min="7" max="7" width="0.28515625" style="153" hidden="1" customWidth="1"/>
    <col min="8" max="8" width="9.5703125" style="2" bestFit="1" customWidth="1"/>
    <col min="9" max="9" width="18.5703125" style="2" hidden="1" customWidth="1"/>
    <col min="10" max="10" width="9.140625" style="2"/>
    <col min="11" max="11" width="18.140625" style="2" hidden="1" customWidth="1"/>
    <col min="12" max="16384" width="9.140625" style="2"/>
  </cols>
  <sheetData>
    <row r="1" spans="1:11" ht="18.75">
      <c r="B1" s="120" t="str">
        <f>+'Balance Sheet'!B1</f>
        <v>ATCO  LIMITED  (Formally Known as Geo Water Technologies Limited)</v>
      </c>
      <c r="C1" s="3"/>
      <c r="D1" s="3"/>
      <c r="E1" s="3"/>
      <c r="G1" s="145"/>
    </row>
    <row r="2" spans="1:11">
      <c r="C2" s="3"/>
      <c r="D2" s="3"/>
      <c r="E2" s="3"/>
      <c r="G2" s="145"/>
      <c r="I2" s="2" t="s">
        <v>37</v>
      </c>
    </row>
    <row r="3" spans="1:11" ht="22.5" customHeight="1">
      <c r="B3" s="233" t="s">
        <v>384</v>
      </c>
      <c r="C3" s="188"/>
      <c r="D3" s="188"/>
      <c r="E3" s="188"/>
      <c r="F3" s="188"/>
      <c r="G3" s="142"/>
      <c r="I3" s="2" t="s">
        <v>37</v>
      </c>
    </row>
    <row r="4" spans="1:11" ht="32.25" customHeight="1">
      <c r="A4" s="71" t="s">
        <v>95</v>
      </c>
      <c r="B4" s="335"/>
      <c r="C4" s="336"/>
      <c r="D4" s="176" t="s">
        <v>106</v>
      </c>
      <c r="E4" s="177" t="s">
        <v>380</v>
      </c>
      <c r="F4" s="177" t="s">
        <v>323</v>
      </c>
      <c r="G4" s="146" t="s">
        <v>311</v>
      </c>
      <c r="I4" s="177" t="s">
        <v>380</v>
      </c>
      <c r="K4" s="319" t="s">
        <v>382</v>
      </c>
    </row>
    <row r="5" spans="1:11" ht="15">
      <c r="B5" s="200">
        <v>1</v>
      </c>
      <c r="C5" s="217" t="s">
        <v>81</v>
      </c>
      <c r="D5" s="217"/>
      <c r="E5" s="217"/>
      <c r="F5" s="218"/>
      <c r="G5" s="147"/>
      <c r="I5" s="217"/>
    </row>
    <row r="6" spans="1:11" ht="15">
      <c r="A6" s="2" t="s">
        <v>39</v>
      </c>
      <c r="B6" s="200"/>
      <c r="C6" s="217" t="s">
        <v>40</v>
      </c>
      <c r="D6" s="217"/>
      <c r="E6" s="217"/>
      <c r="F6" s="219"/>
      <c r="G6" s="148"/>
      <c r="I6" s="217"/>
    </row>
    <row r="7" spans="1:11" ht="15">
      <c r="B7" s="200"/>
      <c r="C7" s="217" t="s">
        <v>82</v>
      </c>
      <c r="D7" s="217"/>
      <c r="E7" s="217"/>
      <c r="F7" s="219"/>
      <c r="G7" s="148"/>
      <c r="I7" s="217"/>
    </row>
    <row r="8" spans="1:11" ht="15">
      <c r="B8" s="200">
        <v>2</v>
      </c>
      <c r="C8" s="217" t="s">
        <v>41</v>
      </c>
      <c r="D8" s="217"/>
      <c r="E8" s="217"/>
      <c r="F8" s="219"/>
      <c r="G8" s="148"/>
      <c r="I8" s="217">
        <v>0</v>
      </c>
      <c r="K8" s="2">
        <f>+'[2]Profit and Loss - Normal'!$I$10+'[1]Profit and Loss - Normal'!$I$10</f>
        <v>0</v>
      </c>
    </row>
    <row r="9" spans="1:11" ht="15">
      <c r="B9" s="200">
        <v>3</v>
      </c>
      <c r="C9" s="220" t="s">
        <v>42</v>
      </c>
      <c r="D9" s="217"/>
      <c r="E9" s="217"/>
      <c r="F9" s="219"/>
      <c r="G9" s="148"/>
      <c r="I9" s="217"/>
    </row>
    <row r="10" spans="1:11" ht="15">
      <c r="B10" s="200">
        <v>4</v>
      </c>
      <c r="C10" s="217" t="s">
        <v>43</v>
      </c>
      <c r="D10" s="217"/>
      <c r="E10" s="217"/>
      <c r="F10" s="219"/>
      <c r="G10" s="148"/>
      <c r="I10" s="217"/>
    </row>
    <row r="11" spans="1:11" ht="15">
      <c r="B11" s="200"/>
      <c r="C11" s="221" t="s">
        <v>44</v>
      </c>
      <c r="D11" s="217" t="s">
        <v>37</v>
      </c>
      <c r="E11" s="217"/>
      <c r="F11" s="219"/>
      <c r="G11" s="148"/>
      <c r="I11" s="217"/>
    </row>
    <row r="12" spans="1:11" ht="15">
      <c r="B12" s="200"/>
      <c r="C12" s="221" t="s">
        <v>45</v>
      </c>
      <c r="D12" s="217"/>
      <c r="E12" s="217"/>
      <c r="F12" s="219"/>
      <c r="G12" s="148"/>
      <c r="I12" s="217"/>
    </row>
    <row r="13" spans="1:11" ht="30">
      <c r="B13" s="200"/>
      <c r="C13" s="222" t="s">
        <v>46</v>
      </c>
      <c r="D13" s="217"/>
      <c r="E13" s="217"/>
      <c r="F13" s="219"/>
      <c r="G13" s="148"/>
      <c r="I13" s="217"/>
    </row>
    <row r="14" spans="1:11" ht="15">
      <c r="B14" s="200"/>
      <c r="C14" s="221" t="s">
        <v>47</v>
      </c>
      <c r="D14" s="217" t="s">
        <v>37</v>
      </c>
      <c r="E14" s="217"/>
      <c r="F14" s="219"/>
      <c r="G14" s="148"/>
      <c r="I14" s="217"/>
    </row>
    <row r="15" spans="1:11" ht="15">
      <c r="B15" s="200"/>
      <c r="C15" s="221" t="s">
        <v>48</v>
      </c>
      <c r="D15" s="217"/>
      <c r="E15" s="217"/>
      <c r="F15" s="219"/>
      <c r="G15" s="148">
        <v>0</v>
      </c>
      <c r="I15" s="217">
        <v>0</v>
      </c>
      <c r="K15" s="2">
        <f>+'[2]Profit and Loss - Normal'!$I$19</f>
        <v>0</v>
      </c>
    </row>
    <row r="16" spans="1:11" ht="15">
      <c r="B16" s="200"/>
      <c r="C16" s="221" t="s">
        <v>49</v>
      </c>
      <c r="D16" s="217">
        <v>8</v>
      </c>
      <c r="E16" s="219">
        <v>68774</v>
      </c>
      <c r="F16" s="219">
        <f>+'note 7 dep'!G15</f>
        <v>68774</v>
      </c>
      <c r="G16" s="148">
        <f>'note 7 dep'!G16</f>
        <v>68774</v>
      </c>
      <c r="I16" s="219">
        <v>0</v>
      </c>
      <c r="K16" s="2">
        <f>+'[2]Profit and Loss - Normal'!$I$20</f>
        <v>0</v>
      </c>
    </row>
    <row r="17" spans="1:11" ht="15">
      <c r="B17" s="200"/>
      <c r="C17" s="221" t="s">
        <v>50</v>
      </c>
      <c r="D17" s="217">
        <v>16</v>
      </c>
      <c r="E17" s="219">
        <f>notes!C93</f>
        <v>6680</v>
      </c>
      <c r="F17" s="219">
        <f>notes!D93</f>
        <v>3330</v>
      </c>
      <c r="G17" s="148">
        <f>notes!E88</f>
        <v>11784</v>
      </c>
      <c r="I17" s="219">
        <f>notes!G93</f>
        <v>0</v>
      </c>
      <c r="K17" s="2">
        <f>+'[2]Profit and Loss - Normal'!$I$21+'[1]Profit and Loss - Normal'!$I$21</f>
        <v>0</v>
      </c>
    </row>
    <row r="18" spans="1:11" ht="15">
      <c r="B18" s="200"/>
      <c r="C18" s="220" t="s">
        <v>51</v>
      </c>
      <c r="D18" s="217"/>
      <c r="E18" s="219">
        <f>SUM(E16:E17)</f>
        <v>75454</v>
      </c>
      <c r="F18" s="219">
        <f>SUM(F16:F17)</f>
        <v>72104</v>
      </c>
      <c r="G18" s="148">
        <f>SUM(G15:G17)</f>
        <v>80558</v>
      </c>
      <c r="I18" s="219">
        <f>SUM(I16:I17)</f>
        <v>0</v>
      </c>
    </row>
    <row r="19" spans="1:11" ht="15">
      <c r="B19" s="200"/>
      <c r="C19" s="217"/>
      <c r="D19" s="217"/>
      <c r="E19" s="217"/>
      <c r="F19" s="219"/>
      <c r="G19" s="148"/>
      <c r="I19" s="217"/>
    </row>
    <row r="20" spans="1:11" ht="13.15" customHeight="1">
      <c r="B20" s="200">
        <v>5</v>
      </c>
      <c r="C20" s="223" t="s">
        <v>77</v>
      </c>
      <c r="D20" s="217"/>
      <c r="E20" s="224">
        <f>+E8-E18</f>
        <v>-75454</v>
      </c>
      <c r="F20" s="224">
        <f>+F8-F18</f>
        <v>-72104</v>
      </c>
      <c r="G20" s="149">
        <v>-140454</v>
      </c>
      <c r="I20" s="224">
        <f>+I8-I18</f>
        <v>0</v>
      </c>
    </row>
    <row r="21" spans="1:11" ht="15">
      <c r="B21" s="200">
        <v>6</v>
      </c>
      <c r="C21" s="217" t="s">
        <v>52</v>
      </c>
      <c r="D21" s="217"/>
      <c r="E21" s="224"/>
      <c r="F21" s="224"/>
      <c r="G21" s="149"/>
      <c r="I21" s="224"/>
    </row>
    <row r="22" spans="1:11" ht="30">
      <c r="B22" s="200">
        <v>7</v>
      </c>
      <c r="C22" s="225" t="s">
        <v>325</v>
      </c>
      <c r="D22" s="217"/>
      <c r="E22" s="224">
        <f>+E20</f>
        <v>-75454</v>
      </c>
      <c r="F22" s="224">
        <f>+F20</f>
        <v>-72104</v>
      </c>
      <c r="G22" s="149">
        <v>-140454</v>
      </c>
      <c r="I22" s="224">
        <f>+I20</f>
        <v>0</v>
      </c>
    </row>
    <row r="23" spans="1:11" ht="15">
      <c r="B23" s="200">
        <v>8</v>
      </c>
      <c r="C23" s="217" t="s">
        <v>53</v>
      </c>
      <c r="D23" s="217"/>
      <c r="E23" s="224"/>
      <c r="F23" s="224"/>
      <c r="G23" s="149"/>
      <c r="I23" s="224"/>
    </row>
    <row r="24" spans="1:11" ht="15">
      <c r="B24" s="200"/>
      <c r="C24" s="217" t="s">
        <v>287</v>
      </c>
      <c r="D24" s="217"/>
      <c r="E24" s="224"/>
      <c r="F24" s="224"/>
      <c r="G24" s="149"/>
      <c r="I24" s="224"/>
    </row>
    <row r="25" spans="1:11" ht="15">
      <c r="B25" s="200">
        <v>9</v>
      </c>
      <c r="C25" s="217" t="s">
        <v>326</v>
      </c>
      <c r="D25" s="217"/>
      <c r="E25" s="224">
        <f>+E22</f>
        <v>-75454</v>
      </c>
      <c r="F25" s="224">
        <f>+F22</f>
        <v>-72104</v>
      </c>
      <c r="G25" s="149">
        <v>-140454</v>
      </c>
      <c r="I25" s="224">
        <f>+I22</f>
        <v>0</v>
      </c>
    </row>
    <row r="26" spans="1:11" ht="15">
      <c r="B26" s="200">
        <v>10</v>
      </c>
      <c r="C26" s="217" t="s">
        <v>54</v>
      </c>
      <c r="D26" s="217"/>
      <c r="E26" s="224"/>
      <c r="F26" s="224"/>
      <c r="G26" s="149"/>
      <c r="I26" s="224"/>
    </row>
    <row r="27" spans="1:11" ht="15">
      <c r="B27" s="200"/>
      <c r="C27" s="221" t="s">
        <v>288</v>
      </c>
      <c r="D27" s="217"/>
      <c r="E27" s="224"/>
      <c r="F27" s="224"/>
      <c r="G27" s="149"/>
      <c r="I27" s="224"/>
    </row>
    <row r="28" spans="1:11" ht="15">
      <c r="A28" s="2" t="s">
        <v>55</v>
      </c>
      <c r="B28" s="200"/>
      <c r="C28" s="221" t="s">
        <v>289</v>
      </c>
      <c r="D28" s="217">
        <v>10</v>
      </c>
      <c r="E28" s="224"/>
      <c r="F28" s="224"/>
      <c r="G28" s="149">
        <v>-10930</v>
      </c>
      <c r="I28" s="224"/>
    </row>
    <row r="29" spans="1:11" ht="15">
      <c r="B29" s="200"/>
      <c r="C29" s="217" t="s">
        <v>92</v>
      </c>
      <c r="D29" s="217"/>
      <c r="E29" s="224"/>
      <c r="F29" s="224"/>
      <c r="G29" s="149">
        <v>-10930</v>
      </c>
      <c r="I29" s="224"/>
    </row>
    <row r="30" spans="1:11" ht="15">
      <c r="B30" s="200">
        <v>11</v>
      </c>
      <c r="C30" s="225" t="s">
        <v>327</v>
      </c>
      <c r="D30" s="217"/>
      <c r="E30" s="224">
        <f>+E25+E29</f>
        <v>-75454</v>
      </c>
      <c r="F30" s="224">
        <f>+F25+F29</f>
        <v>-72104</v>
      </c>
      <c r="G30" s="149">
        <v>-151384</v>
      </c>
      <c r="I30" s="224">
        <f>+I25+I29</f>
        <v>0</v>
      </c>
    </row>
    <row r="31" spans="1:11" ht="15" customHeight="1">
      <c r="A31" s="68" t="s">
        <v>83</v>
      </c>
      <c r="B31" s="200">
        <v>12</v>
      </c>
      <c r="C31" s="225" t="s">
        <v>242</v>
      </c>
      <c r="D31" s="217"/>
      <c r="E31" s="219"/>
      <c r="F31" s="219"/>
      <c r="G31" s="148"/>
      <c r="I31" s="219"/>
    </row>
    <row r="32" spans="1:11" ht="15">
      <c r="B32" s="200"/>
      <c r="C32" s="221" t="s">
        <v>56</v>
      </c>
      <c r="D32" s="217"/>
      <c r="E32" s="219"/>
      <c r="F32" s="219"/>
      <c r="G32" s="148"/>
      <c r="I32" s="219"/>
    </row>
    <row r="33" spans="1:9" ht="15">
      <c r="A33" s="2" t="s">
        <v>57</v>
      </c>
      <c r="B33" s="200"/>
      <c r="C33" s="226" t="s">
        <v>75</v>
      </c>
      <c r="D33" s="217"/>
      <c r="E33" s="227">
        <f>E30/'note 2'!B10</f>
        <v>-3.4449948636000455E-2</v>
      </c>
      <c r="F33" s="227">
        <f>F30/'note 2'!B10</f>
        <v>-3.2920442871818285E-2</v>
      </c>
      <c r="G33" s="150">
        <f>G30/'note 2'!B10</f>
        <v>-6.9117224061180232E-2</v>
      </c>
      <c r="H33" s="72"/>
      <c r="I33" s="227" t="e">
        <f>I30/'note 2'!F10</f>
        <v>#DIV/0!</v>
      </c>
    </row>
    <row r="34" spans="1:9" ht="15">
      <c r="B34" s="200"/>
      <c r="C34" s="221" t="s">
        <v>58</v>
      </c>
      <c r="D34" s="217"/>
      <c r="E34" s="219"/>
      <c r="F34" s="219"/>
      <c r="G34" s="148"/>
      <c r="I34" s="219"/>
    </row>
    <row r="35" spans="1:9" ht="15">
      <c r="A35" s="2" t="s">
        <v>57</v>
      </c>
      <c r="B35" s="228"/>
      <c r="C35" s="229" t="s">
        <v>75</v>
      </c>
      <c r="D35" s="230"/>
      <c r="E35" s="231">
        <f>E33</f>
        <v>-3.4449948636000455E-2</v>
      </c>
      <c r="F35" s="231">
        <f>F33</f>
        <v>-3.2920442871818285E-2</v>
      </c>
      <c r="G35" s="151">
        <v>-6.9117224061180232E-2</v>
      </c>
      <c r="I35" s="231" t="e">
        <f>I33</f>
        <v>#DIV/0!</v>
      </c>
    </row>
    <row r="36" spans="1:9" ht="15">
      <c r="B36" s="232"/>
      <c r="C36" s="234"/>
      <c r="D36" s="175"/>
      <c r="E36" s="175"/>
      <c r="F36" s="205"/>
      <c r="G36" s="152"/>
      <c r="I36" s="175"/>
    </row>
    <row r="37" spans="1:9" ht="14.25" customHeight="1">
      <c r="B37" s="232"/>
      <c r="C37" s="337" t="s">
        <v>227</v>
      </c>
      <c r="D37" s="345">
        <v>1</v>
      </c>
      <c r="E37" s="207"/>
      <c r="F37" s="205"/>
      <c r="G37" s="144"/>
    </row>
    <row r="38" spans="1:9" ht="6.75" hidden="1" customHeight="1">
      <c r="B38" s="200"/>
      <c r="C38" s="346"/>
      <c r="D38" s="343"/>
      <c r="E38" s="299"/>
      <c r="F38" s="235"/>
      <c r="G38" s="142"/>
    </row>
    <row r="39" spans="1:9" ht="14.25">
      <c r="B39" s="187" t="s">
        <v>34</v>
      </c>
      <c r="C39" s="188"/>
      <c r="D39" s="188"/>
      <c r="E39" s="188"/>
      <c r="F39" s="295"/>
      <c r="G39" s="210" t="s">
        <v>35</v>
      </c>
      <c r="H39" s="210"/>
      <c r="I39" s="3"/>
    </row>
    <row r="40" spans="1:9" ht="14.25">
      <c r="B40" s="187"/>
      <c r="C40" s="188"/>
      <c r="D40" s="211" t="s">
        <v>35</v>
      </c>
      <c r="E40" s="211"/>
      <c r="F40" s="295"/>
      <c r="G40" s="3"/>
    </row>
    <row r="41" spans="1:9" ht="14.25">
      <c r="B41" s="187" t="s">
        <v>341</v>
      </c>
      <c r="C41" s="188"/>
      <c r="D41" s="211"/>
      <c r="E41" s="211"/>
      <c r="F41" s="185"/>
      <c r="G41" s="3"/>
    </row>
    <row r="42" spans="1:9" ht="14.25">
      <c r="B42" s="187" t="s">
        <v>36</v>
      </c>
      <c r="C42" s="188"/>
      <c r="D42" s="210"/>
      <c r="E42" s="210"/>
      <c r="F42" s="185"/>
      <c r="G42" s="2"/>
    </row>
    <row r="43" spans="1:9" ht="14.25">
      <c r="B43" s="187" t="s">
        <v>342</v>
      </c>
      <c r="C43" s="188"/>
      <c r="D43" s="188"/>
      <c r="E43" s="188"/>
      <c r="F43" s="185"/>
      <c r="G43" s="2"/>
    </row>
    <row r="44" spans="1:9" ht="14.25">
      <c r="B44" s="187"/>
      <c r="C44" s="188"/>
      <c r="D44" s="188"/>
      <c r="E44" s="188"/>
      <c r="F44" s="185"/>
      <c r="G44" s="2"/>
    </row>
    <row r="45" spans="1:9" ht="14.25">
      <c r="B45" s="187"/>
      <c r="C45" s="188"/>
      <c r="D45" s="211" t="s">
        <v>309</v>
      </c>
      <c r="E45" s="211"/>
      <c r="F45" s="298" t="s">
        <v>310</v>
      </c>
      <c r="G45" s="3"/>
    </row>
    <row r="46" spans="1:9" ht="14.25">
      <c r="B46" s="187" t="s">
        <v>343</v>
      </c>
      <c r="C46" s="188"/>
      <c r="D46" s="211" t="s">
        <v>94</v>
      </c>
      <c r="E46" s="211"/>
      <c r="F46" s="185" t="s">
        <v>94</v>
      </c>
      <c r="G46" s="2"/>
    </row>
    <row r="47" spans="1:9" ht="12.75" customHeight="1">
      <c r="B47" s="187" t="s">
        <v>109</v>
      </c>
      <c r="C47" s="188"/>
      <c r="D47" s="188"/>
      <c r="E47" s="188"/>
      <c r="F47" s="189"/>
      <c r="G47" s="192"/>
      <c r="H47" s="188"/>
    </row>
    <row r="48" spans="1:9" ht="14.25">
      <c r="B48" s="187" t="s">
        <v>344</v>
      </c>
      <c r="C48" s="188"/>
      <c r="D48" s="188"/>
      <c r="E48" s="188"/>
      <c r="F48" s="295"/>
      <c r="G48" s="210"/>
      <c r="H48" s="188"/>
    </row>
    <row r="49" spans="2:8" ht="15">
      <c r="B49" s="187" t="s">
        <v>93</v>
      </c>
      <c r="C49" s="188"/>
      <c r="D49" s="188"/>
      <c r="E49" s="188"/>
      <c r="F49" s="301"/>
      <c r="G49" s="297"/>
      <c r="H49" s="188"/>
    </row>
    <row r="50" spans="2:8" ht="15">
      <c r="B50" s="187" t="s">
        <v>389</v>
      </c>
      <c r="C50" s="188"/>
      <c r="D50" s="188"/>
      <c r="E50" s="188"/>
      <c r="F50" s="189"/>
      <c r="G50" s="192"/>
      <c r="H50" s="188"/>
    </row>
    <row r="51" spans="2:8" ht="15">
      <c r="B51" s="213"/>
      <c r="C51" s="214"/>
      <c r="D51" s="214"/>
      <c r="E51" s="214"/>
      <c r="F51" s="302"/>
      <c r="G51" s="214"/>
      <c r="H51" s="215"/>
    </row>
    <row r="52" spans="2:8">
      <c r="G52" s="145"/>
    </row>
    <row r="53" spans="2:8">
      <c r="G53" s="145"/>
    </row>
    <row r="54" spans="2:8">
      <c r="G54" s="145"/>
    </row>
    <row r="55" spans="2:8">
      <c r="G55" s="145"/>
    </row>
    <row r="56" spans="2:8">
      <c r="G56" s="145"/>
    </row>
    <row r="57" spans="2:8">
      <c r="G57" s="145"/>
    </row>
    <row r="58" spans="2:8">
      <c r="G58" s="145"/>
    </row>
    <row r="59" spans="2:8">
      <c r="G59" s="145"/>
    </row>
    <row r="60" spans="2:8">
      <c r="G60" s="145"/>
    </row>
    <row r="61" spans="2:8">
      <c r="G61" s="145"/>
    </row>
  </sheetData>
  <mergeCells count="3">
    <mergeCell ref="D37:D38"/>
    <mergeCell ref="B4:C4"/>
    <mergeCell ref="C37:C38"/>
  </mergeCells>
  <pageMargins left="0.5" right="0.5" top="0.5" bottom="0.5" header="0.5" footer="0.5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topLeftCell="A31" workbookViewId="0">
      <selection sqref="A1:E26"/>
    </sheetView>
  </sheetViews>
  <sheetFormatPr defaultRowHeight="15"/>
  <cols>
    <col min="1" max="1" width="41.85546875" style="70" customWidth="1"/>
    <col min="2" max="2" width="17.28515625" style="69" customWidth="1"/>
    <col min="3" max="3" width="17" style="69" customWidth="1"/>
    <col min="4" max="4" width="16.85546875" style="70" customWidth="1"/>
    <col min="5" max="5" width="16.7109375" style="70" customWidth="1"/>
    <col min="6" max="16384" width="9.140625" style="70"/>
  </cols>
  <sheetData>
    <row r="1" spans="1:5" ht="18.75">
      <c r="A1" s="121" t="str">
        <f>+'Profit and Loss - Normal'!B1</f>
        <v>ATCO  LIMITED  (Formally Known as Geo Water Technologies Limited)</v>
      </c>
      <c r="B1" s="98"/>
      <c r="C1" s="98"/>
      <c r="D1" s="99"/>
      <c r="E1" s="99"/>
    </row>
    <row r="2" spans="1:5">
      <c r="A2" s="188" t="s">
        <v>385</v>
      </c>
      <c r="B2" s="188"/>
      <c r="C2" s="98"/>
      <c r="D2" s="99"/>
      <c r="E2" s="99"/>
    </row>
    <row r="3" spans="1:5">
      <c r="A3" s="188"/>
      <c r="B3" s="188"/>
      <c r="C3" s="98"/>
      <c r="D3" s="99"/>
      <c r="E3" s="99"/>
    </row>
    <row r="4" spans="1:5">
      <c r="A4" s="188" t="s">
        <v>240</v>
      </c>
      <c r="B4" s="188"/>
      <c r="C4" s="98"/>
      <c r="D4" s="99"/>
      <c r="E4" s="99"/>
    </row>
    <row r="5" spans="1:5" ht="17.25" customHeight="1">
      <c r="A5" s="236" t="s">
        <v>38</v>
      </c>
      <c r="B5" s="347" t="s">
        <v>380</v>
      </c>
      <c r="C5" s="347"/>
      <c r="D5" s="347" t="s">
        <v>323</v>
      </c>
      <c r="E5" s="347"/>
    </row>
    <row r="6" spans="1:5" ht="29.25" customHeight="1">
      <c r="A6" s="237"/>
      <c r="B6" s="238" t="s">
        <v>74</v>
      </c>
      <c r="C6" s="239" t="s">
        <v>65</v>
      </c>
      <c r="D6" s="176" t="s">
        <v>74</v>
      </c>
      <c r="E6" s="177" t="s">
        <v>65</v>
      </c>
    </row>
    <row r="7" spans="1:5">
      <c r="A7" s="219" t="s">
        <v>60</v>
      </c>
      <c r="B7" s="190"/>
      <c r="C7" s="217"/>
      <c r="D7" s="217"/>
      <c r="E7" s="189"/>
    </row>
    <row r="8" spans="1:5" ht="45">
      <c r="A8" s="225" t="s">
        <v>279</v>
      </c>
      <c r="B8" s="240">
        <v>2500000</v>
      </c>
      <c r="C8" s="241">
        <v>2500000</v>
      </c>
      <c r="D8" s="240">
        <v>2500000</v>
      </c>
      <c r="E8" s="241">
        <v>2500000</v>
      </c>
    </row>
    <row r="9" spans="1:5">
      <c r="A9" s="219" t="s">
        <v>107</v>
      </c>
      <c r="B9" s="190"/>
      <c r="C9" s="217"/>
      <c r="D9" s="190"/>
      <c r="E9" s="217"/>
    </row>
    <row r="10" spans="1:5" ht="45">
      <c r="A10" s="225" t="s">
        <v>280</v>
      </c>
      <c r="B10" s="240">
        <v>2190250</v>
      </c>
      <c r="C10" s="241">
        <v>2190250</v>
      </c>
      <c r="D10" s="240">
        <v>2190250</v>
      </c>
      <c r="E10" s="241">
        <v>2190250</v>
      </c>
    </row>
    <row r="11" spans="1:5">
      <c r="A11" s="219" t="s">
        <v>61</v>
      </c>
      <c r="B11" s="190"/>
      <c r="C11" s="217"/>
      <c r="D11" s="190"/>
      <c r="E11" s="217"/>
    </row>
    <row r="12" spans="1:5" ht="45">
      <c r="A12" s="225" t="s">
        <v>281</v>
      </c>
      <c r="B12" s="240">
        <v>2190250</v>
      </c>
      <c r="C12" s="241">
        <v>2190250</v>
      </c>
      <c r="D12" s="240">
        <v>2190250</v>
      </c>
      <c r="E12" s="241">
        <v>2190250</v>
      </c>
    </row>
    <row r="13" spans="1:5" ht="15" customHeight="1">
      <c r="A13" s="242" t="s">
        <v>59</v>
      </c>
      <c r="B13" s="242"/>
      <c r="C13" s="242">
        <f>+C12</f>
        <v>2190250</v>
      </c>
      <c r="D13" s="242"/>
      <c r="E13" s="242">
        <v>2190250</v>
      </c>
    </row>
    <row r="14" spans="1:5">
      <c r="A14" s="99"/>
      <c r="B14" s="98"/>
      <c r="C14" s="98"/>
      <c r="D14" s="99"/>
      <c r="E14" s="99"/>
    </row>
    <row r="15" spans="1:5">
      <c r="A15" s="98" t="s">
        <v>209</v>
      </c>
      <c r="B15" s="98"/>
      <c r="C15" s="98"/>
      <c r="D15" s="99"/>
      <c r="E15" s="99"/>
    </row>
    <row r="16" spans="1:5" ht="18" customHeight="1">
      <c r="A16" s="236"/>
      <c r="B16" s="347" t="s">
        <v>380</v>
      </c>
      <c r="C16" s="347"/>
      <c r="D16" s="347" t="s">
        <v>323</v>
      </c>
      <c r="E16" s="347"/>
    </row>
    <row r="17" spans="1:5" ht="29.25" customHeight="1">
      <c r="A17" s="239"/>
      <c r="B17" s="176" t="s">
        <v>74</v>
      </c>
      <c r="C17" s="239" t="s">
        <v>65</v>
      </c>
      <c r="D17" s="243" t="s">
        <v>74</v>
      </c>
      <c r="E17" s="239" t="s">
        <v>65</v>
      </c>
    </row>
    <row r="18" spans="1:5">
      <c r="A18" s="134" t="s">
        <v>210</v>
      </c>
      <c r="B18" s="134">
        <v>2190250</v>
      </c>
      <c r="C18" s="134">
        <f>+B18*1</f>
        <v>2190250</v>
      </c>
      <c r="D18" s="134">
        <v>2190250</v>
      </c>
      <c r="E18" s="134">
        <v>2190250</v>
      </c>
    </row>
    <row r="19" spans="1:5">
      <c r="A19" s="134" t="s">
        <v>211</v>
      </c>
      <c r="B19" s="135">
        <v>0</v>
      </c>
      <c r="C19" s="135">
        <v>0</v>
      </c>
      <c r="D19" s="135">
        <v>0</v>
      </c>
      <c r="E19" s="135">
        <v>0</v>
      </c>
    </row>
    <row r="20" spans="1:5">
      <c r="A20" s="134" t="s">
        <v>212</v>
      </c>
      <c r="B20" s="135">
        <v>0</v>
      </c>
      <c r="C20" s="135">
        <v>0</v>
      </c>
      <c r="D20" s="135">
        <v>0</v>
      </c>
      <c r="E20" s="135">
        <v>0</v>
      </c>
    </row>
    <row r="21" spans="1:5">
      <c r="A21" s="100" t="s">
        <v>213</v>
      </c>
      <c r="B21" s="124">
        <f>+B18+B19-B20</f>
        <v>2190250</v>
      </c>
      <c r="C21" s="124">
        <f>+C18+C19-C20</f>
        <v>2190250</v>
      </c>
      <c r="D21" s="124">
        <v>2190250</v>
      </c>
      <c r="E21" s="124">
        <v>2190250</v>
      </c>
    </row>
    <row r="22" spans="1:5">
      <c r="A22" s="99"/>
      <c r="B22" s="98"/>
      <c r="C22" s="98"/>
      <c r="D22" s="99"/>
      <c r="E22" s="99"/>
    </row>
    <row r="23" spans="1:5">
      <c r="A23" s="98" t="s">
        <v>214</v>
      </c>
      <c r="B23" s="98"/>
      <c r="C23" s="98"/>
      <c r="D23" s="99"/>
      <c r="E23" s="99"/>
    </row>
    <row r="24" spans="1:5" ht="18" customHeight="1">
      <c r="A24" s="348" t="s">
        <v>215</v>
      </c>
      <c r="B24" s="347" t="s">
        <v>380</v>
      </c>
      <c r="C24" s="347"/>
      <c r="D24" s="347" t="s">
        <v>323</v>
      </c>
      <c r="E24" s="347"/>
    </row>
    <row r="25" spans="1:5" ht="18.75" customHeight="1">
      <c r="A25" s="349"/>
      <c r="B25" s="100" t="s">
        <v>216</v>
      </c>
      <c r="C25" s="100" t="s">
        <v>217</v>
      </c>
      <c r="D25" s="100" t="s">
        <v>216</v>
      </c>
      <c r="E25" s="100" t="s">
        <v>217</v>
      </c>
    </row>
    <row r="26" spans="1:5" ht="20.25" customHeight="1">
      <c r="A26" s="124" t="s">
        <v>155</v>
      </c>
      <c r="B26" s="244">
        <v>100</v>
      </c>
      <c r="C26" s="124">
        <f>+C21</f>
        <v>2190250</v>
      </c>
      <c r="D26" s="244">
        <v>100</v>
      </c>
      <c r="E26" s="124">
        <v>2190250</v>
      </c>
    </row>
  </sheetData>
  <mergeCells count="7">
    <mergeCell ref="B5:C5"/>
    <mergeCell ref="D5:E5"/>
    <mergeCell ref="B16:C16"/>
    <mergeCell ref="D16:E16"/>
    <mergeCell ref="A24:A25"/>
    <mergeCell ref="B24:C24"/>
    <mergeCell ref="D24:E24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8"/>
  <sheetViews>
    <sheetView topLeftCell="A4" workbookViewId="0">
      <selection activeCell="C20" sqref="C20"/>
    </sheetView>
  </sheetViews>
  <sheetFormatPr defaultRowHeight="12.75"/>
  <cols>
    <col min="1" max="1" width="58.140625" style="21" customWidth="1"/>
    <col min="2" max="2" width="0.140625" style="21" customWidth="1"/>
    <col min="3" max="4" width="20.5703125" style="22" customWidth="1"/>
    <col min="5" max="5" width="19.7109375" style="171" hidden="1" customWidth="1"/>
    <col min="6" max="6" width="9.140625" style="21"/>
    <col min="7" max="7" width="10.140625" style="21" bestFit="1" customWidth="1"/>
    <col min="8" max="8" width="10.42578125" style="21" bestFit="1" customWidth="1"/>
    <col min="9" max="9" width="9.85546875" style="21" bestFit="1" customWidth="1"/>
    <col min="10" max="10" width="9.140625" style="21"/>
    <col min="11" max="11" width="10" style="21" bestFit="1" customWidth="1"/>
    <col min="12" max="16384" width="9.140625" style="21"/>
  </cols>
  <sheetData>
    <row r="1" spans="1:8" ht="18.75">
      <c r="A1" s="121" t="str">
        <f>+'note 2'!A1</f>
        <v>ATCO  LIMITED  (Formally Known as Geo Water Technologies Limited)</v>
      </c>
      <c r="B1" s="114"/>
      <c r="C1" s="103"/>
      <c r="D1" s="103"/>
      <c r="E1" s="154"/>
    </row>
    <row r="2" spans="1:8" ht="15">
      <c r="A2" s="188" t="str">
        <f>+'note 2'!A2</f>
        <v>NOTES TO FINANCIAL STATEMENTS AS AT 31ST MARCH,2019</v>
      </c>
      <c r="B2" s="245"/>
      <c r="C2" s="98"/>
      <c r="D2" s="98"/>
      <c r="E2" s="154"/>
    </row>
    <row r="3" spans="1:8" ht="15">
      <c r="A3" s="245"/>
      <c r="B3" s="245"/>
      <c r="C3" s="98"/>
      <c r="D3" s="98"/>
      <c r="E3" s="154"/>
    </row>
    <row r="4" spans="1:8" ht="15">
      <c r="A4" s="188" t="s">
        <v>237</v>
      </c>
      <c r="B4" s="245"/>
      <c r="C4" s="98"/>
      <c r="D4" s="98"/>
      <c r="E4" s="154"/>
    </row>
    <row r="5" spans="1:8" ht="16.5" customHeight="1">
      <c r="A5" s="246"/>
      <c r="B5" s="247"/>
      <c r="C5" s="248" t="s">
        <v>380</v>
      </c>
      <c r="D5" s="248" t="s">
        <v>323</v>
      </c>
      <c r="E5" s="155" t="s">
        <v>311</v>
      </c>
    </row>
    <row r="6" spans="1:8" ht="15">
      <c r="A6" s="249" t="s">
        <v>218</v>
      </c>
      <c r="B6" s="250"/>
      <c r="C6" s="134">
        <f>+D6</f>
        <v>167334750</v>
      </c>
      <c r="D6" s="134">
        <f>+E6</f>
        <v>167334750</v>
      </c>
      <c r="E6" s="156">
        <v>167334750</v>
      </c>
    </row>
    <row r="7" spans="1:8" ht="15">
      <c r="A7" s="249" t="s">
        <v>219</v>
      </c>
      <c r="B7" s="250"/>
      <c r="C7" s="134">
        <v>0</v>
      </c>
      <c r="D7" s="134">
        <v>0</v>
      </c>
      <c r="E7" s="156">
        <v>0</v>
      </c>
    </row>
    <row r="8" spans="1:8" ht="13.5" customHeight="1">
      <c r="A8" s="249" t="s">
        <v>220</v>
      </c>
      <c r="B8" s="250"/>
      <c r="C8" s="134">
        <f>+C6</f>
        <v>167334750</v>
      </c>
      <c r="D8" s="134">
        <f>+D6</f>
        <v>167334750</v>
      </c>
      <c r="E8" s="156">
        <v>167334750</v>
      </c>
    </row>
    <row r="9" spans="1:8" ht="15">
      <c r="A9" s="251"/>
      <c r="B9" s="250"/>
      <c r="C9" s="134"/>
      <c r="D9" s="134"/>
      <c r="E9" s="156"/>
    </row>
    <row r="10" spans="1:8" ht="15">
      <c r="A10" s="249" t="s">
        <v>221</v>
      </c>
      <c r="B10" s="252"/>
      <c r="C10" s="253">
        <f>+D13</f>
        <v>-1062636</v>
      </c>
      <c r="D10" s="253">
        <v>-990532</v>
      </c>
      <c r="E10" s="157">
        <v>-350134</v>
      </c>
      <c r="G10" s="94"/>
      <c r="H10" s="94"/>
    </row>
    <row r="11" spans="1:8" ht="15">
      <c r="A11" s="249" t="s">
        <v>230</v>
      </c>
      <c r="B11" s="252"/>
      <c r="C11" s="253">
        <f>+'Profit and Loss - Normal'!E30</f>
        <v>-75454</v>
      </c>
      <c r="D11" s="253">
        <f>+'Profit and Loss - Normal'!F30</f>
        <v>-72104</v>
      </c>
      <c r="E11" s="156">
        <f>+'Profit and Loss - Normal'!G30</f>
        <v>-151384</v>
      </c>
      <c r="G11" s="94"/>
      <c r="H11" s="94"/>
    </row>
    <row r="12" spans="1:8" ht="15">
      <c r="A12" s="249" t="s">
        <v>312</v>
      </c>
      <c r="B12" s="252"/>
      <c r="C12" s="254">
        <v>0</v>
      </c>
      <c r="D12" s="254">
        <v>0</v>
      </c>
      <c r="E12" s="157">
        <v>-239247</v>
      </c>
      <c r="G12" s="94"/>
      <c r="H12" s="94"/>
    </row>
    <row r="13" spans="1:8" ht="15">
      <c r="A13" s="350" t="s">
        <v>222</v>
      </c>
      <c r="B13" s="351"/>
      <c r="C13" s="255">
        <f>+C10+C11</f>
        <v>-1138090</v>
      </c>
      <c r="D13" s="255">
        <f>+D10+D11</f>
        <v>-1062636</v>
      </c>
      <c r="E13" s="158">
        <v>-740765</v>
      </c>
      <c r="G13" s="28"/>
      <c r="H13" s="94"/>
    </row>
    <row r="14" spans="1:8" ht="14.25">
      <c r="A14" s="352" t="s">
        <v>59</v>
      </c>
      <c r="B14" s="353"/>
      <c r="C14" s="242">
        <f>+C8+C13</f>
        <v>166196660</v>
      </c>
      <c r="D14" s="242">
        <f>+D8+D13</f>
        <v>166272114</v>
      </c>
      <c r="E14" s="159">
        <f>+E8+E13</f>
        <v>166593985</v>
      </c>
      <c r="G14" s="92"/>
      <c r="H14" s="92"/>
    </row>
    <row r="15" spans="1:8" ht="15">
      <c r="A15" s="245"/>
      <c r="B15" s="245"/>
      <c r="C15" s="98"/>
      <c r="D15" s="98"/>
      <c r="E15" s="154"/>
    </row>
    <row r="16" spans="1:8" ht="15">
      <c r="A16" s="188" t="s">
        <v>238</v>
      </c>
      <c r="B16" s="245"/>
      <c r="C16" s="98"/>
      <c r="D16" s="98"/>
      <c r="E16" s="154"/>
    </row>
    <row r="17" spans="1:11" ht="17.25" customHeight="1">
      <c r="A17" s="246"/>
      <c r="B17" s="124"/>
      <c r="C17" s="248" t="s">
        <v>380</v>
      </c>
      <c r="D17" s="248" t="s">
        <v>323</v>
      </c>
      <c r="E17" s="155" t="s">
        <v>311</v>
      </c>
    </row>
    <row r="18" spans="1:11" ht="15">
      <c r="A18" s="256" t="s">
        <v>62</v>
      </c>
      <c r="B18" s="257"/>
      <c r="D18" s="235"/>
      <c r="E18" s="142"/>
    </row>
    <row r="19" spans="1:11" ht="15">
      <c r="A19" s="258" t="s">
        <v>308</v>
      </c>
      <c r="B19" s="257"/>
      <c r="C19" s="235">
        <v>34197170</v>
      </c>
      <c r="D19" s="259">
        <v>42149424</v>
      </c>
      <c r="E19" s="160">
        <v>42140351</v>
      </c>
    </row>
    <row r="20" spans="1:11" ht="15">
      <c r="A20" s="260" t="s">
        <v>59</v>
      </c>
      <c r="B20" s="257"/>
      <c r="C20" s="198">
        <f>SUM(C19:C19)</f>
        <v>34197170</v>
      </c>
      <c r="D20" s="198">
        <f>SUM(D18:D19)</f>
        <v>42149424</v>
      </c>
      <c r="E20" s="143">
        <v>42140351</v>
      </c>
    </row>
    <row r="21" spans="1:11" ht="15">
      <c r="A21" s="245"/>
      <c r="B21" s="245"/>
      <c r="C21" s="98"/>
      <c r="D21" s="98"/>
      <c r="E21" s="154"/>
    </row>
    <row r="22" spans="1:11" ht="15">
      <c r="A22" s="98" t="s">
        <v>239</v>
      </c>
      <c r="B22" s="245"/>
      <c r="C22" s="98"/>
      <c r="D22" s="98"/>
      <c r="E22" s="154"/>
      <c r="I22" s="94"/>
    </row>
    <row r="23" spans="1:11" ht="15">
      <c r="A23" s="99"/>
      <c r="B23" s="245"/>
      <c r="C23" s="98"/>
      <c r="D23" s="98"/>
      <c r="E23" s="154"/>
    </row>
    <row r="24" spans="1:11" ht="18.75" customHeight="1">
      <c r="A24" s="246"/>
      <c r="B24" s="247"/>
      <c r="C24" s="248" t="s">
        <v>380</v>
      </c>
      <c r="D24" s="248" t="s">
        <v>323</v>
      </c>
      <c r="E24" s="155" t="s">
        <v>311</v>
      </c>
    </row>
    <row r="25" spans="1:11" ht="17.25" customHeight="1">
      <c r="A25" s="261" t="s">
        <v>85</v>
      </c>
      <c r="B25" s="257"/>
      <c r="C25" s="100">
        <f>D25+2453000</f>
        <v>4413469</v>
      </c>
      <c r="D25" s="100">
        <v>1960469</v>
      </c>
      <c r="E25" s="161">
        <v>1960469</v>
      </c>
      <c r="G25" s="21" t="s">
        <v>37</v>
      </c>
    </row>
    <row r="26" spans="1:11" ht="17.25" customHeight="1">
      <c r="A26" s="262" t="s">
        <v>59</v>
      </c>
      <c r="B26" s="257"/>
      <c r="C26" s="263">
        <f>+C25</f>
        <v>4413469</v>
      </c>
      <c r="D26" s="263">
        <f>+D25</f>
        <v>1960469</v>
      </c>
      <c r="E26" s="162">
        <f>E25</f>
        <v>1960469</v>
      </c>
    </row>
    <row r="27" spans="1:11" ht="15">
      <c r="A27" s="245"/>
      <c r="B27" s="245"/>
      <c r="C27" s="98"/>
      <c r="D27" s="98"/>
      <c r="E27" s="154"/>
    </row>
    <row r="28" spans="1:11" ht="15">
      <c r="A28" s="98" t="s">
        <v>320</v>
      </c>
      <c r="B28" s="245"/>
      <c r="C28" s="98"/>
      <c r="D28" s="98"/>
      <c r="E28" s="154"/>
    </row>
    <row r="29" spans="1:11" ht="15">
      <c r="A29" s="99"/>
      <c r="B29" s="245"/>
      <c r="C29" s="98"/>
      <c r="D29" s="98"/>
      <c r="E29" s="154"/>
    </row>
    <row r="30" spans="1:11" ht="14.25">
      <c r="A30" s="246"/>
      <c r="B30" s="247"/>
      <c r="C30" s="248" t="s">
        <v>380</v>
      </c>
      <c r="D30" s="248" t="s">
        <v>323</v>
      </c>
      <c r="E30" s="155" t="s">
        <v>311</v>
      </c>
    </row>
    <row r="31" spans="1:11" ht="17.25" customHeight="1">
      <c r="A31" s="261" t="s">
        <v>317</v>
      </c>
      <c r="B31" s="257"/>
      <c r="C31" s="100">
        <f>D31+2680</f>
        <v>63431</v>
      </c>
      <c r="D31" s="100">
        <v>60751</v>
      </c>
      <c r="E31" s="161">
        <v>68849</v>
      </c>
    </row>
    <row r="32" spans="1:11" ht="14.25" customHeight="1">
      <c r="A32" s="262" t="s">
        <v>59</v>
      </c>
      <c r="B32" s="257"/>
      <c r="C32" s="263">
        <f>+C31</f>
        <v>63431</v>
      </c>
      <c r="D32" s="263">
        <f>+D31</f>
        <v>60751</v>
      </c>
      <c r="E32" s="162">
        <f>E31</f>
        <v>68849</v>
      </c>
      <c r="F32" s="92"/>
      <c r="H32" s="93"/>
      <c r="I32" s="28"/>
      <c r="K32" s="93"/>
    </row>
    <row r="33" spans="1:12" ht="15">
      <c r="A33" s="264"/>
      <c r="B33" s="245"/>
      <c r="C33" s="98"/>
      <c r="D33" s="98"/>
      <c r="E33" s="154"/>
      <c r="F33" s="92"/>
      <c r="H33" s="93"/>
      <c r="I33" s="28"/>
    </row>
    <row r="34" spans="1:12" ht="15">
      <c r="A34" s="98" t="s">
        <v>329</v>
      </c>
      <c r="B34" s="245"/>
      <c r="C34" s="98"/>
      <c r="D34" s="98"/>
      <c r="E34" s="154"/>
      <c r="F34" s="92"/>
      <c r="H34" s="93"/>
      <c r="I34" s="28"/>
    </row>
    <row r="35" spans="1:12" ht="15">
      <c r="A35" s="99"/>
      <c r="B35" s="245"/>
      <c r="C35" s="98"/>
      <c r="D35" s="98"/>
      <c r="E35" s="154"/>
      <c r="F35" s="92"/>
      <c r="I35" s="92"/>
    </row>
    <row r="36" spans="1:12" ht="19.5" customHeight="1">
      <c r="A36" s="246"/>
      <c r="B36" s="247"/>
      <c r="C36" s="248" t="s">
        <v>380</v>
      </c>
      <c r="D36" s="248" t="s">
        <v>323</v>
      </c>
      <c r="E36" s="155" t="s">
        <v>311</v>
      </c>
      <c r="F36" s="92"/>
      <c r="I36" s="92"/>
    </row>
    <row r="37" spans="1:12" ht="15">
      <c r="A37" s="261" t="s">
        <v>330</v>
      </c>
      <c r="B37" s="257"/>
      <c r="C37" s="100">
        <f>11573+2500</f>
        <v>14073</v>
      </c>
      <c r="D37" s="100">
        <v>14073</v>
      </c>
      <c r="E37" s="156">
        <v>128670</v>
      </c>
      <c r="F37" s="92"/>
      <c r="I37" s="92"/>
    </row>
    <row r="38" spans="1:12" ht="15">
      <c r="A38" s="262" t="s">
        <v>59</v>
      </c>
      <c r="B38" s="257"/>
      <c r="C38" s="263">
        <f>+C37</f>
        <v>14073</v>
      </c>
      <c r="D38" s="263">
        <f>+D37</f>
        <v>14073</v>
      </c>
      <c r="E38" s="156">
        <v>0</v>
      </c>
      <c r="F38" s="92"/>
      <c r="I38" s="92"/>
    </row>
    <row r="39" spans="1:12" ht="15">
      <c r="A39" s="245"/>
      <c r="B39" s="245"/>
      <c r="C39" s="98"/>
      <c r="D39" s="98"/>
      <c r="E39" s="156">
        <v>128670</v>
      </c>
      <c r="F39" s="81"/>
      <c r="I39" s="88"/>
    </row>
    <row r="40" spans="1:12" ht="15">
      <c r="A40" s="265" t="s">
        <v>332</v>
      </c>
      <c r="B40" s="245"/>
      <c r="C40" s="98"/>
      <c r="D40" s="98"/>
      <c r="E40" s="156">
        <v>108825</v>
      </c>
      <c r="I40" s="94"/>
      <c r="K40" s="95"/>
    </row>
    <row r="41" spans="1:12" ht="14.25">
      <c r="A41" s="239"/>
      <c r="B41" s="247"/>
      <c r="C41" s="248" t="s">
        <v>380</v>
      </c>
      <c r="D41" s="248" t="s">
        <v>323</v>
      </c>
      <c r="E41" s="156">
        <v>0</v>
      </c>
      <c r="F41" s="94"/>
      <c r="I41" s="94"/>
    </row>
    <row r="42" spans="1:12" ht="15">
      <c r="A42" s="266" t="s">
        <v>231</v>
      </c>
      <c r="B42" s="245"/>
      <c r="C42" s="134">
        <v>68774</v>
      </c>
      <c r="D42" s="134">
        <f>+'note 7 dep'!G15</f>
        <v>68774</v>
      </c>
      <c r="E42" s="156">
        <v>108825</v>
      </c>
      <c r="I42" s="74"/>
      <c r="L42" s="95"/>
    </row>
    <row r="43" spans="1:12" ht="15">
      <c r="A43" s="266" t="s">
        <v>282</v>
      </c>
      <c r="B43" s="245"/>
      <c r="C43" s="134">
        <v>0</v>
      </c>
      <c r="D43" s="134">
        <v>0</v>
      </c>
      <c r="E43" s="157">
        <v>19845</v>
      </c>
    </row>
    <row r="44" spans="1:12" ht="15">
      <c r="A44" s="266" t="s">
        <v>284</v>
      </c>
      <c r="B44" s="245"/>
      <c r="C44" s="134">
        <f>+C42</f>
        <v>68774</v>
      </c>
      <c r="D44" s="134">
        <f>+D42</f>
        <v>68774</v>
      </c>
      <c r="E44" s="157">
        <v>6131</v>
      </c>
      <c r="G44" s="94"/>
    </row>
    <row r="45" spans="1:12" ht="15">
      <c r="A45" s="266" t="s">
        <v>232</v>
      </c>
      <c r="B45" s="245"/>
      <c r="C45" s="134">
        <f>+'dep tax_IT'!H13</f>
        <v>0</v>
      </c>
      <c r="D45" s="134">
        <v>0</v>
      </c>
      <c r="E45" s="157">
        <v>-6131</v>
      </c>
    </row>
    <row r="46" spans="1:12" ht="15">
      <c r="A46" s="266" t="s">
        <v>283</v>
      </c>
      <c r="B46" s="245"/>
      <c r="C46" s="134">
        <v>0</v>
      </c>
      <c r="D46" s="134">
        <v>0</v>
      </c>
      <c r="E46" s="163">
        <v>-17060.936335800001</v>
      </c>
    </row>
    <row r="47" spans="1:12" ht="18" customHeight="1">
      <c r="A47" s="266" t="s">
        <v>285</v>
      </c>
      <c r="B47" s="245"/>
      <c r="C47" s="134">
        <f>+C45</f>
        <v>0</v>
      </c>
      <c r="D47" s="134">
        <f>+D45</f>
        <v>0</v>
      </c>
      <c r="E47" s="164">
        <v>-10929.936335799999</v>
      </c>
    </row>
    <row r="48" spans="1:12" ht="15">
      <c r="A48" s="266" t="s">
        <v>233</v>
      </c>
      <c r="B48" s="245"/>
      <c r="C48" s="253">
        <f>C44-C47</f>
        <v>68774</v>
      </c>
      <c r="D48" s="253">
        <f>D44-D47</f>
        <v>68774</v>
      </c>
      <c r="E48" s="154"/>
    </row>
    <row r="49" spans="1:5" ht="15">
      <c r="A49" s="266" t="s">
        <v>228</v>
      </c>
      <c r="B49" s="245"/>
      <c r="C49" s="253"/>
      <c r="D49" s="253"/>
      <c r="E49" s="154"/>
    </row>
    <row r="50" spans="1:5" ht="15">
      <c r="A50" s="266" t="s">
        <v>234</v>
      </c>
      <c r="B50" s="245"/>
      <c r="C50" s="253">
        <f>D50</f>
        <v>-6131</v>
      </c>
      <c r="D50" s="253">
        <f>E45</f>
        <v>-6131</v>
      </c>
      <c r="E50" s="155" t="s">
        <v>311</v>
      </c>
    </row>
    <row r="51" spans="1:5" ht="15">
      <c r="A51" s="267" t="s">
        <v>235</v>
      </c>
      <c r="B51" s="268"/>
      <c r="C51" s="269">
        <f>D50</f>
        <v>-6131</v>
      </c>
      <c r="D51" s="269">
        <f>E45</f>
        <v>-6131</v>
      </c>
      <c r="E51" s="165">
        <v>70</v>
      </c>
    </row>
    <row r="52" spans="1:5" ht="15">
      <c r="A52" s="257" t="s">
        <v>236</v>
      </c>
      <c r="B52" s="270"/>
      <c r="C52" s="124">
        <f>C51-C51</f>
        <v>0</v>
      </c>
      <c r="D52" s="124">
        <f>D51-D51</f>
        <v>0</v>
      </c>
      <c r="E52" s="165"/>
    </row>
    <row r="53" spans="1:5" ht="15">
      <c r="A53" s="245"/>
      <c r="B53" s="245"/>
      <c r="C53" s="98"/>
      <c r="D53" s="98"/>
      <c r="E53" s="166"/>
    </row>
    <row r="54" spans="1:5" ht="15">
      <c r="A54" s="98" t="s">
        <v>333</v>
      </c>
      <c r="B54" s="245"/>
      <c r="C54" s="98"/>
      <c r="D54" s="98"/>
      <c r="E54" s="167">
        <v>42303417</v>
      </c>
    </row>
    <row r="55" spans="1:5" ht="14.25">
      <c r="A55" s="246"/>
      <c r="B55" s="124"/>
      <c r="C55" s="248" t="s">
        <v>380</v>
      </c>
      <c r="D55" s="248" t="s">
        <v>323</v>
      </c>
      <c r="E55" s="159">
        <f>SUM(E51:E54)</f>
        <v>42303487</v>
      </c>
    </row>
    <row r="56" spans="1:5" ht="15">
      <c r="A56" s="271" t="s">
        <v>318</v>
      </c>
      <c r="B56" s="266"/>
      <c r="C56" s="272">
        <v>70</v>
      </c>
      <c r="D56" s="272">
        <v>70</v>
      </c>
      <c r="E56" s="154"/>
    </row>
    <row r="57" spans="1:5" ht="15">
      <c r="A57" s="271"/>
      <c r="B57" s="266"/>
      <c r="C57" s="266"/>
      <c r="D57" s="266"/>
      <c r="E57" s="154"/>
    </row>
    <row r="58" spans="1:5" ht="15">
      <c r="A58" s="258" t="s">
        <v>319</v>
      </c>
      <c r="B58" s="266"/>
      <c r="C58" s="135"/>
      <c r="D58" s="135"/>
      <c r="E58" s="154"/>
    </row>
    <row r="59" spans="1:5" ht="15">
      <c r="A59" s="271" t="s">
        <v>223</v>
      </c>
      <c r="B59" s="267"/>
      <c r="C59" s="259">
        <f>D59</f>
        <v>42302917</v>
      </c>
      <c r="D59" s="259">
        <v>42302917</v>
      </c>
      <c r="E59" s="154"/>
    </row>
    <row r="60" spans="1:5" ht="15">
      <c r="A60" s="262" t="s">
        <v>59</v>
      </c>
      <c r="B60" s="257"/>
      <c r="C60" s="242">
        <f>SUM(C56:C59)</f>
        <v>42302987</v>
      </c>
      <c r="D60" s="242">
        <f>SUM(D56:D59)</f>
        <v>42302987</v>
      </c>
      <c r="E60" s="155" t="s">
        <v>311</v>
      </c>
    </row>
    <row r="61" spans="1:5" ht="15">
      <c r="A61" s="99"/>
      <c r="B61" s="245"/>
      <c r="C61" s="98"/>
      <c r="D61" s="98"/>
      <c r="E61" s="168">
        <v>469313</v>
      </c>
    </row>
    <row r="62" spans="1:5" ht="15">
      <c r="A62" s="245" t="s">
        <v>274</v>
      </c>
      <c r="B62" s="245"/>
      <c r="C62" s="98"/>
      <c r="D62" s="98"/>
      <c r="E62" s="165"/>
    </row>
    <row r="63" spans="1:5" ht="15">
      <c r="A63" s="245"/>
      <c r="B63" s="245"/>
      <c r="C63" s="98"/>
      <c r="D63" s="98"/>
      <c r="E63" s="159">
        <f>SUM(E61:E62)</f>
        <v>469313</v>
      </c>
    </row>
    <row r="64" spans="1:5" ht="15">
      <c r="A64" s="98" t="s">
        <v>334</v>
      </c>
      <c r="B64" s="245"/>
      <c r="C64" s="98"/>
      <c r="D64" s="98"/>
      <c r="E64" s="154"/>
    </row>
    <row r="65" spans="1:5" ht="14.25">
      <c r="A65" s="246"/>
      <c r="B65" s="124"/>
      <c r="C65" s="248" t="s">
        <v>380</v>
      </c>
      <c r="D65" s="248" t="s">
        <v>323</v>
      </c>
      <c r="E65" s="154"/>
    </row>
    <row r="66" spans="1:5" ht="15">
      <c r="A66" s="258" t="s">
        <v>145</v>
      </c>
      <c r="B66" s="272"/>
      <c r="C66" s="273">
        <v>469313</v>
      </c>
      <c r="D66" s="273">
        <v>469313</v>
      </c>
      <c r="E66" s="155" t="s">
        <v>311</v>
      </c>
    </row>
    <row r="67" spans="1:5" ht="15">
      <c r="A67" s="271" t="s">
        <v>223</v>
      </c>
      <c r="B67" s="266"/>
      <c r="C67" s="266"/>
      <c r="D67" s="266"/>
      <c r="E67" s="169">
        <v>1167600</v>
      </c>
    </row>
    <row r="68" spans="1:5" ht="15">
      <c r="A68" s="262" t="s">
        <v>59</v>
      </c>
      <c r="B68" s="257"/>
      <c r="C68" s="242">
        <f>SUM(C66:C67)</f>
        <v>469313</v>
      </c>
      <c r="D68" s="242">
        <f>SUM(D66:D67)</f>
        <v>469313</v>
      </c>
      <c r="E68" s="159">
        <v>1167600</v>
      </c>
    </row>
    <row r="69" spans="1:5" ht="15">
      <c r="A69" s="99"/>
      <c r="B69" s="245"/>
      <c r="C69" s="98"/>
      <c r="D69" s="98"/>
      <c r="E69" s="154"/>
    </row>
    <row r="70" spans="1:5" ht="15">
      <c r="A70" s="98" t="s">
        <v>335</v>
      </c>
      <c r="B70" s="245"/>
      <c r="C70" s="98"/>
      <c r="D70" s="98"/>
      <c r="E70" s="154"/>
    </row>
    <row r="71" spans="1:5" ht="14.25">
      <c r="A71" s="246"/>
      <c r="B71" s="124"/>
      <c r="C71" s="248" t="s">
        <v>380</v>
      </c>
      <c r="D71" s="248" t="s">
        <v>323</v>
      </c>
      <c r="E71" s="155" t="s">
        <v>311</v>
      </c>
    </row>
    <row r="72" spans="1:5" ht="15">
      <c r="A72" s="274" t="s">
        <v>152</v>
      </c>
      <c r="B72" s="257"/>
      <c r="C72" s="275">
        <v>1167600</v>
      </c>
      <c r="D72" s="275">
        <v>1167600</v>
      </c>
      <c r="E72" s="356">
        <v>21838178</v>
      </c>
    </row>
    <row r="73" spans="1:5" ht="15">
      <c r="A73" s="262" t="s">
        <v>59</v>
      </c>
      <c r="B73" s="257"/>
      <c r="C73" s="242">
        <f>+C72</f>
        <v>1167600</v>
      </c>
      <c r="D73" s="242">
        <f>+D72</f>
        <v>1167600</v>
      </c>
      <c r="E73" s="357"/>
    </row>
    <row r="74" spans="1:5" ht="15">
      <c r="A74" s="245"/>
      <c r="B74" s="245"/>
      <c r="C74" s="98"/>
      <c r="D74" s="98"/>
      <c r="E74" s="143">
        <f>E72</f>
        <v>21838178</v>
      </c>
    </row>
    <row r="75" spans="1:5" ht="15">
      <c r="A75" s="98" t="s">
        <v>336</v>
      </c>
      <c r="B75" s="245"/>
      <c r="C75" s="98"/>
      <c r="D75" s="98"/>
      <c r="E75" s="154"/>
    </row>
    <row r="76" spans="1:5" ht="14.25">
      <c r="A76" s="246"/>
      <c r="B76" s="124"/>
      <c r="C76" s="248" t="s">
        <v>380</v>
      </c>
      <c r="D76" s="248" t="s">
        <v>323</v>
      </c>
      <c r="E76" s="154"/>
    </row>
    <row r="77" spans="1:5" ht="30">
      <c r="A77" s="276" t="s">
        <v>244</v>
      </c>
      <c r="B77" s="257"/>
      <c r="C77" s="354">
        <v>16334924</v>
      </c>
      <c r="D77" s="354">
        <v>21838178</v>
      </c>
      <c r="E77" s="155" t="s">
        <v>311</v>
      </c>
    </row>
    <row r="78" spans="1:5" ht="15">
      <c r="A78" s="277" t="s">
        <v>223</v>
      </c>
      <c r="B78" s="257"/>
      <c r="C78" s="355"/>
      <c r="D78" s="355"/>
      <c r="E78" s="142">
        <v>10171</v>
      </c>
    </row>
    <row r="79" spans="1:5" ht="15">
      <c r="A79" s="262" t="s">
        <v>59</v>
      </c>
      <c r="B79" s="257"/>
      <c r="C79" s="198">
        <f>+C77</f>
        <v>16334924</v>
      </c>
      <c r="D79" s="198">
        <f>+D77</f>
        <v>21838178</v>
      </c>
      <c r="E79" s="160"/>
    </row>
    <row r="80" spans="1:5" ht="15">
      <c r="A80" s="245"/>
      <c r="B80" s="245"/>
      <c r="C80" s="98"/>
      <c r="D80" s="98"/>
      <c r="E80" s="170">
        <v>1183</v>
      </c>
    </row>
    <row r="81" spans="1:5" ht="15">
      <c r="A81" s="98" t="s">
        <v>337</v>
      </c>
      <c r="B81" s="245"/>
      <c r="C81" s="98"/>
      <c r="D81" s="98"/>
      <c r="E81" s="143">
        <v>11354</v>
      </c>
    </row>
    <row r="82" spans="1:5" ht="14.25">
      <c r="A82" s="246"/>
      <c r="B82" s="124"/>
      <c r="C82" s="248" t="s">
        <v>380</v>
      </c>
      <c r="D82" s="248" t="s">
        <v>323</v>
      </c>
      <c r="E82" s="154"/>
    </row>
    <row r="83" spans="1:5" ht="15">
      <c r="A83" s="276" t="s">
        <v>69</v>
      </c>
      <c r="B83" s="272"/>
      <c r="C83" s="189">
        <v>10171</v>
      </c>
      <c r="D83" s="189">
        <v>10171</v>
      </c>
      <c r="E83" s="154"/>
    </row>
    <row r="84" spans="1:5" ht="16.5" customHeight="1">
      <c r="A84" s="276" t="s">
        <v>103</v>
      </c>
      <c r="B84" s="266"/>
      <c r="C84" s="278"/>
      <c r="D84" s="278"/>
      <c r="E84" s="155" t="s">
        <v>311</v>
      </c>
    </row>
    <row r="85" spans="1:5" ht="15">
      <c r="A85" s="277" t="s">
        <v>70</v>
      </c>
      <c r="B85" s="267"/>
      <c r="C85" s="279">
        <v>1183</v>
      </c>
      <c r="D85" s="245">
        <v>1183</v>
      </c>
      <c r="E85" s="156">
        <v>1124</v>
      </c>
    </row>
    <row r="86" spans="1:5" ht="15">
      <c r="A86" s="262" t="s">
        <v>72</v>
      </c>
      <c r="B86" s="257"/>
      <c r="C86" s="198">
        <f>SUM(C83:C85)</f>
        <v>11354</v>
      </c>
      <c r="D86" s="198">
        <f>SUM(D83:D85)</f>
        <v>11354</v>
      </c>
      <c r="E86" s="156">
        <v>3062</v>
      </c>
    </row>
    <row r="87" spans="1:5" ht="15">
      <c r="A87" s="245"/>
      <c r="B87" s="245"/>
      <c r="C87" s="98"/>
      <c r="D87" s="98"/>
      <c r="E87" s="167">
        <v>0</v>
      </c>
    </row>
    <row r="88" spans="1:5" ht="17.25" customHeight="1">
      <c r="A88" s="98" t="s">
        <v>338</v>
      </c>
      <c r="B88" s="245"/>
      <c r="C88" s="98"/>
      <c r="D88" s="98"/>
      <c r="E88" s="164">
        <v>11784</v>
      </c>
    </row>
    <row r="89" spans="1:5" ht="14.25">
      <c r="A89" s="246" t="s">
        <v>321</v>
      </c>
      <c r="B89" s="124"/>
      <c r="C89" s="248" t="s">
        <v>380</v>
      </c>
      <c r="D89" s="248" t="s">
        <v>323</v>
      </c>
    </row>
    <row r="90" spans="1:5" ht="15">
      <c r="A90" s="194" t="s">
        <v>322</v>
      </c>
      <c r="B90" s="266"/>
      <c r="C90" s="134">
        <v>4000</v>
      </c>
      <c r="D90" s="134">
        <v>1000</v>
      </c>
    </row>
    <row r="91" spans="1:5" ht="15">
      <c r="A91" s="194" t="s">
        <v>104</v>
      </c>
      <c r="B91" s="266"/>
      <c r="C91" s="134">
        <f>1180+1500</f>
        <v>2680</v>
      </c>
      <c r="D91" s="134">
        <v>2330</v>
      </c>
    </row>
    <row r="92" spans="1:5" ht="15">
      <c r="A92" s="280" t="s">
        <v>316</v>
      </c>
      <c r="B92" s="267"/>
      <c r="C92" s="259"/>
      <c r="D92" s="259">
        <v>0</v>
      </c>
    </row>
    <row r="93" spans="1:5" ht="15">
      <c r="A93" s="262" t="s">
        <v>59</v>
      </c>
      <c r="B93" s="257"/>
      <c r="C93" s="124">
        <f>SUM(C90:C92)</f>
        <v>6680</v>
      </c>
      <c r="D93" s="124">
        <f>SUM(D90:D92)</f>
        <v>3330</v>
      </c>
    </row>
    <row r="94" spans="1:5" ht="15">
      <c r="A94" s="281"/>
      <c r="B94" s="281"/>
      <c r="C94" s="69"/>
      <c r="D94" s="69"/>
    </row>
    <row r="95" spans="1:5" ht="15">
      <c r="A95" s="281"/>
      <c r="B95" s="281"/>
      <c r="C95" s="69"/>
      <c r="D95" s="69"/>
    </row>
    <row r="96" spans="1:5" ht="15">
      <c r="A96" s="281"/>
      <c r="B96" s="281"/>
      <c r="C96" s="69"/>
      <c r="D96" s="69"/>
    </row>
    <row r="97" spans="1:4" ht="15">
      <c r="A97" s="281"/>
      <c r="B97" s="281"/>
      <c r="C97" s="69"/>
      <c r="D97" s="69"/>
    </row>
    <row r="98" spans="1:4" ht="15">
      <c r="A98" s="281"/>
      <c r="B98" s="281"/>
      <c r="C98" s="69"/>
      <c r="D98" s="69"/>
    </row>
    <row r="99" spans="1:4" ht="15">
      <c r="A99" s="281"/>
      <c r="B99" s="281"/>
      <c r="C99" s="69"/>
      <c r="D99" s="69"/>
    </row>
    <row r="100" spans="1:4" ht="15">
      <c r="A100" s="281"/>
      <c r="B100" s="281"/>
      <c r="C100" s="69"/>
      <c r="D100" s="69"/>
    </row>
    <row r="101" spans="1:4" ht="15">
      <c r="A101" s="281"/>
      <c r="B101" s="281"/>
      <c r="C101" s="69"/>
      <c r="D101" s="69"/>
    </row>
    <row r="102" spans="1:4" ht="15">
      <c r="A102" s="281"/>
      <c r="B102" s="281"/>
      <c r="C102" s="69"/>
      <c r="D102" s="69"/>
    </row>
    <row r="103" spans="1:4" ht="15">
      <c r="A103" s="281"/>
      <c r="B103" s="281"/>
      <c r="C103" s="69"/>
      <c r="D103" s="69"/>
    </row>
    <row r="104" spans="1:4" ht="15">
      <c r="A104" s="281"/>
      <c r="B104" s="281"/>
      <c r="C104" s="69"/>
      <c r="D104" s="69"/>
    </row>
    <row r="105" spans="1:4" ht="15">
      <c r="A105" s="281"/>
      <c r="B105" s="281"/>
      <c r="C105" s="69"/>
      <c r="D105" s="69"/>
    </row>
    <row r="106" spans="1:4" ht="15">
      <c r="A106" s="281"/>
      <c r="B106" s="281"/>
      <c r="C106" s="69"/>
      <c r="D106" s="69"/>
    </row>
    <row r="107" spans="1:4" ht="15">
      <c r="A107" s="281"/>
      <c r="B107" s="281"/>
      <c r="C107" s="69"/>
      <c r="D107" s="69"/>
    </row>
    <row r="108" spans="1:4" ht="15">
      <c r="A108" s="281"/>
      <c r="B108" s="281"/>
      <c r="C108" s="69"/>
      <c r="D108" s="69"/>
    </row>
    <row r="109" spans="1:4" ht="15">
      <c r="A109" s="281"/>
      <c r="B109" s="281"/>
      <c r="C109" s="69"/>
      <c r="D109" s="69"/>
    </row>
    <row r="110" spans="1:4" ht="15">
      <c r="A110" s="281"/>
      <c r="B110" s="281"/>
      <c r="C110" s="69"/>
      <c r="D110" s="69"/>
    </row>
    <row r="111" spans="1:4" ht="15">
      <c r="A111" s="281"/>
      <c r="B111" s="281"/>
      <c r="C111" s="69"/>
      <c r="D111" s="69"/>
    </row>
    <row r="112" spans="1:4" ht="15">
      <c r="A112" s="281"/>
      <c r="B112" s="281"/>
      <c r="C112" s="69"/>
      <c r="D112" s="69"/>
    </row>
    <row r="113" spans="1:4" ht="15">
      <c r="A113" s="281"/>
      <c r="B113" s="281"/>
      <c r="C113" s="69"/>
      <c r="D113" s="69"/>
    </row>
    <row r="114" spans="1:4" ht="15">
      <c r="A114" s="281"/>
      <c r="B114" s="281"/>
      <c r="C114" s="69"/>
      <c r="D114" s="69"/>
    </row>
    <row r="115" spans="1:4" ht="15">
      <c r="A115" s="281"/>
      <c r="B115" s="281"/>
      <c r="C115" s="69"/>
      <c r="D115" s="69"/>
    </row>
    <row r="116" spans="1:4" ht="15">
      <c r="A116" s="281"/>
      <c r="B116" s="281"/>
      <c r="C116" s="69"/>
      <c r="D116" s="69"/>
    </row>
    <row r="117" spans="1:4" ht="15">
      <c r="A117" s="281"/>
      <c r="B117" s="281"/>
      <c r="C117" s="69"/>
      <c r="D117" s="69"/>
    </row>
    <row r="118" spans="1:4" ht="15">
      <c r="A118" s="281"/>
      <c r="B118" s="281"/>
      <c r="C118" s="69"/>
      <c r="D118" s="69"/>
    </row>
  </sheetData>
  <mergeCells count="5">
    <mergeCell ref="A13:B13"/>
    <mergeCell ref="A14:B14"/>
    <mergeCell ref="D77:D78"/>
    <mergeCell ref="E72:E73"/>
    <mergeCell ref="C77:C78"/>
  </mergeCells>
  <pageMargins left="0.7" right="0.7" top="0.75" bottom="0.75" header="0.3" footer="0.3"/>
  <pageSetup paperSize="9" scale="63" fitToHeight="2" orientation="portrait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workbookViewId="0">
      <selection sqref="A1:K16"/>
    </sheetView>
  </sheetViews>
  <sheetFormatPr defaultRowHeight="12.75"/>
  <cols>
    <col min="1" max="1" width="19.7109375" style="26" customWidth="1"/>
    <col min="2" max="2" width="14.140625" style="26" customWidth="1"/>
    <col min="3" max="3" width="15" style="26" customWidth="1"/>
    <col min="4" max="4" width="13.85546875" style="26" customWidth="1"/>
    <col min="5" max="5" width="13.5703125" style="26" customWidth="1"/>
    <col min="6" max="6" width="14.7109375" style="26" customWidth="1"/>
    <col min="7" max="7" width="14.42578125" style="26" customWidth="1"/>
    <col min="8" max="8" width="13.5703125" style="26" customWidth="1"/>
    <col min="9" max="9" width="14.28515625" style="26" customWidth="1"/>
    <col min="10" max="10" width="14.28515625" style="26" bestFit="1" customWidth="1"/>
    <col min="11" max="11" width="14.28515625" style="26" customWidth="1"/>
    <col min="12" max="12" width="0" style="26" hidden="1" customWidth="1"/>
    <col min="13" max="13" width="14.42578125" style="26" hidden="1" customWidth="1"/>
    <col min="14" max="15" width="0" style="26" hidden="1" customWidth="1"/>
    <col min="16" max="16384" width="9.140625" style="26"/>
  </cols>
  <sheetData>
    <row r="1" spans="1:14">
      <c r="A1" s="22" t="str">
        <f>notes!A1</f>
        <v>ATCO  LIMITED  (Formally Known as Geo Water Technologies Limited)</v>
      </c>
      <c r="F1" s="97"/>
      <c r="L1" s="26" t="s">
        <v>278</v>
      </c>
    </row>
    <row r="2" spans="1:14" ht="15">
      <c r="A2" s="296" t="str">
        <f>+notes!A2</f>
        <v>NOTES TO FINANCIAL STATEMENTS AS AT 31ST MARCH,2019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4" ht="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4" ht="15">
      <c r="A4" s="69" t="s">
        <v>340</v>
      </c>
      <c r="B4" s="70"/>
      <c r="C4" s="70"/>
      <c r="D4" s="70"/>
      <c r="E4" s="70"/>
      <c r="F4" s="99"/>
      <c r="G4" s="99"/>
      <c r="H4" s="99"/>
      <c r="I4" s="99"/>
      <c r="J4" s="99"/>
      <c r="K4" s="99"/>
    </row>
    <row r="5" spans="1:14" ht="1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</row>
    <row r="6" spans="1:14" ht="19.5" customHeight="1">
      <c r="A6" s="358"/>
      <c r="B6" s="359" t="s">
        <v>64</v>
      </c>
      <c r="C6" s="360"/>
      <c r="D6" s="360"/>
      <c r="E6" s="361"/>
      <c r="F6" s="359" t="s">
        <v>88</v>
      </c>
      <c r="G6" s="360"/>
      <c r="H6" s="360"/>
      <c r="I6" s="361"/>
      <c r="J6" s="359" t="s">
        <v>89</v>
      </c>
      <c r="K6" s="361"/>
    </row>
    <row r="7" spans="1:14" ht="57">
      <c r="A7" s="358"/>
      <c r="B7" s="282" t="s">
        <v>386</v>
      </c>
      <c r="C7" s="283" t="s">
        <v>96</v>
      </c>
      <c r="D7" s="284" t="s">
        <v>99</v>
      </c>
      <c r="E7" s="282" t="s">
        <v>387</v>
      </c>
      <c r="F7" s="282" t="s">
        <v>386</v>
      </c>
      <c r="G7" s="282" t="s">
        <v>97</v>
      </c>
      <c r="H7" s="283" t="s">
        <v>98</v>
      </c>
      <c r="I7" s="282" t="s">
        <v>387</v>
      </c>
      <c r="J7" s="282" t="s">
        <v>387</v>
      </c>
      <c r="K7" s="282" t="s">
        <v>328</v>
      </c>
      <c r="M7" s="89"/>
      <c r="N7" s="89"/>
    </row>
    <row r="8" spans="1:14" ht="15">
      <c r="A8" s="285" t="s">
        <v>187</v>
      </c>
      <c r="B8" s="134"/>
      <c r="C8" s="99"/>
      <c r="D8" s="134"/>
      <c r="E8" s="99"/>
      <c r="F8" s="134"/>
      <c r="G8" s="99"/>
      <c r="H8" s="134"/>
      <c r="I8" s="99"/>
      <c r="J8" s="134"/>
      <c r="K8" s="278"/>
    </row>
    <row r="9" spans="1:14" ht="15">
      <c r="A9" s="266" t="s">
        <v>147</v>
      </c>
      <c r="B9" s="286">
        <v>699655</v>
      </c>
      <c r="C9" s="99">
        <v>0</v>
      </c>
      <c r="D9" s="134">
        <v>0</v>
      </c>
      <c r="E9" s="99">
        <f>+B9+C9-D9</f>
        <v>699655</v>
      </c>
      <c r="F9" s="134">
        <f>E9-K9</f>
        <v>699655</v>
      </c>
      <c r="G9" s="99"/>
      <c r="H9" s="134">
        <f>E9-F9</f>
        <v>0</v>
      </c>
      <c r="I9" s="99">
        <f>+F9+G9+H9</f>
        <v>699655</v>
      </c>
      <c r="J9" s="134">
        <f>+E9-I9</f>
        <v>0</v>
      </c>
      <c r="K9" s="278">
        <v>0</v>
      </c>
      <c r="M9" s="77"/>
    </row>
    <row r="10" spans="1:14" ht="15">
      <c r="A10" s="266" t="s">
        <v>148</v>
      </c>
      <c r="B10" s="286">
        <v>220326</v>
      </c>
      <c r="C10" s="99">
        <v>0</v>
      </c>
      <c r="D10" s="134">
        <v>0</v>
      </c>
      <c r="E10" s="99">
        <f>+B10+C10-D10</f>
        <v>220326</v>
      </c>
      <c r="F10" s="134">
        <v>176262</v>
      </c>
      <c r="G10" s="99">
        <v>22033</v>
      </c>
      <c r="H10" s="134">
        <v>0</v>
      </c>
      <c r="I10" s="99">
        <f>+F10+G10+H10</f>
        <v>198295</v>
      </c>
      <c r="J10" s="134">
        <f>+E10-I10</f>
        <v>22031</v>
      </c>
      <c r="K10" s="278">
        <f>E10-F10</f>
        <v>44064</v>
      </c>
      <c r="M10" s="77"/>
    </row>
    <row r="11" spans="1:14" ht="15">
      <c r="A11" s="266" t="s">
        <v>149</v>
      </c>
      <c r="B11" s="286">
        <v>467414</v>
      </c>
      <c r="C11" s="99">
        <v>0</v>
      </c>
      <c r="D11" s="134">
        <v>0</v>
      </c>
      <c r="E11" s="99">
        <f>+B11+C11-D11</f>
        <v>467414</v>
      </c>
      <c r="F11" s="134">
        <v>373931</v>
      </c>
      <c r="G11" s="99">
        <v>46741</v>
      </c>
      <c r="H11" s="134">
        <v>0</v>
      </c>
      <c r="I11" s="99">
        <f>+F11+G11+H11</f>
        <v>420672</v>
      </c>
      <c r="J11" s="134">
        <f>+E11-I11</f>
        <v>46742</v>
      </c>
      <c r="K11" s="278">
        <f>E11-F11</f>
        <v>93483</v>
      </c>
      <c r="M11" s="77"/>
    </row>
    <row r="12" spans="1:14" ht="15">
      <c r="A12" s="266" t="s">
        <v>151</v>
      </c>
      <c r="B12" s="286">
        <v>299470</v>
      </c>
      <c r="C12" s="99">
        <v>0</v>
      </c>
      <c r="D12" s="134">
        <v>0</v>
      </c>
      <c r="E12" s="99">
        <f>+B12+C12-D12</f>
        <v>299470</v>
      </c>
      <c r="F12" s="134">
        <f>E12-K12</f>
        <v>299470</v>
      </c>
      <c r="G12" s="99">
        <v>0</v>
      </c>
      <c r="H12" s="134">
        <v>0</v>
      </c>
      <c r="I12" s="99">
        <f>+F12+G12+H12</f>
        <v>299470</v>
      </c>
      <c r="J12" s="134">
        <f>+E12-I12</f>
        <v>0</v>
      </c>
      <c r="K12" s="278">
        <v>0</v>
      </c>
      <c r="M12" s="77"/>
    </row>
    <row r="13" spans="1:14" ht="15">
      <c r="A13" s="287" t="s">
        <v>186</v>
      </c>
      <c r="B13" s="286"/>
      <c r="C13" s="99"/>
      <c r="D13" s="134"/>
      <c r="E13" s="99"/>
      <c r="F13" s="134"/>
      <c r="G13" s="99"/>
      <c r="H13" s="134"/>
      <c r="I13" s="99"/>
      <c r="J13" s="134"/>
      <c r="K13" s="278"/>
      <c r="M13" s="77"/>
    </row>
    <row r="14" spans="1:14" ht="15">
      <c r="A14" s="288" t="s">
        <v>150</v>
      </c>
      <c r="B14" s="286">
        <v>122208971</v>
      </c>
      <c r="C14" s="99">
        <v>0</v>
      </c>
      <c r="D14" s="134">
        <v>0</v>
      </c>
      <c r="E14" s="99">
        <f>+B14+C14-D14</f>
        <v>122208971</v>
      </c>
      <c r="F14" s="134">
        <v>0</v>
      </c>
      <c r="G14" s="99">
        <v>0</v>
      </c>
      <c r="H14" s="134">
        <v>0</v>
      </c>
      <c r="I14" s="99">
        <f>+F14+G14+H14</f>
        <v>0</v>
      </c>
      <c r="J14" s="134">
        <f>+E14-I14</f>
        <v>122208971</v>
      </c>
      <c r="K14" s="278">
        <f>+B14-F14</f>
        <v>122208971</v>
      </c>
      <c r="M14" s="77"/>
    </row>
    <row r="15" spans="1:14" ht="14.25">
      <c r="A15" s="289" t="s">
        <v>59</v>
      </c>
      <c r="B15" s="124">
        <f t="shared" ref="B15:H15" si="0">SUM(B9:B14)</f>
        <v>123895836</v>
      </c>
      <c r="C15" s="124">
        <f t="shared" si="0"/>
        <v>0</v>
      </c>
      <c r="D15" s="247">
        <f t="shared" si="0"/>
        <v>0</v>
      </c>
      <c r="E15" s="124">
        <f t="shared" si="0"/>
        <v>123895836</v>
      </c>
      <c r="F15" s="247">
        <f t="shared" si="0"/>
        <v>1549318</v>
      </c>
      <c r="G15" s="124">
        <f>SUM(G9:G13)</f>
        <v>68774</v>
      </c>
      <c r="H15" s="247">
        <f t="shared" si="0"/>
        <v>0</v>
      </c>
      <c r="I15" s="124">
        <f>SUM(I9:I14)</f>
        <v>1618092</v>
      </c>
      <c r="J15" s="247">
        <f>SUM(J9:J14)</f>
        <v>122277744</v>
      </c>
      <c r="K15" s="124">
        <f>SUM(K9:K14)</f>
        <v>122346518</v>
      </c>
    </row>
    <row r="16" spans="1:14" ht="14.25">
      <c r="A16" s="290" t="s">
        <v>100</v>
      </c>
      <c r="B16" s="291">
        <v>123895836</v>
      </c>
      <c r="C16" s="291">
        <v>0</v>
      </c>
      <c r="D16" s="292">
        <v>0</v>
      </c>
      <c r="E16" s="291">
        <v>123895836</v>
      </c>
      <c r="F16" s="292">
        <v>1480544</v>
      </c>
      <c r="G16" s="291">
        <v>68774</v>
      </c>
      <c r="H16" s="292"/>
      <c r="I16" s="291">
        <f>F16+G16</f>
        <v>1549318</v>
      </c>
      <c r="J16" s="292">
        <v>122346518</v>
      </c>
      <c r="K16" s="293">
        <f>E16-F16</f>
        <v>122415292</v>
      </c>
    </row>
    <row r="17" spans="1:11" hidden="1"/>
    <row r="18" spans="1:11" hidden="1"/>
    <row r="19" spans="1:11" hidden="1">
      <c r="A19" s="26" t="s">
        <v>378</v>
      </c>
      <c r="B19" s="26">
        <f>B12+B10</f>
        <v>519796</v>
      </c>
      <c r="C19" s="26">
        <f t="shared" ref="C19:K19" si="1">C12+C10</f>
        <v>0</v>
      </c>
      <c r="D19" s="26">
        <f t="shared" si="1"/>
        <v>0</v>
      </c>
      <c r="E19" s="26">
        <f t="shared" si="1"/>
        <v>519796</v>
      </c>
      <c r="F19" s="26">
        <f t="shared" si="1"/>
        <v>475732</v>
      </c>
      <c r="G19" s="26">
        <f t="shared" si="1"/>
        <v>22033</v>
      </c>
      <c r="H19" s="26">
        <f t="shared" si="1"/>
        <v>0</v>
      </c>
      <c r="I19" s="26">
        <f t="shared" si="1"/>
        <v>497765</v>
      </c>
      <c r="J19" s="26">
        <f t="shared" si="1"/>
        <v>22031</v>
      </c>
      <c r="K19" s="26">
        <f t="shared" si="1"/>
        <v>44064</v>
      </c>
    </row>
    <row r="20" spans="1:11" hidden="1">
      <c r="A20" s="26" t="s">
        <v>119</v>
      </c>
      <c r="B20" s="26">
        <f>B9</f>
        <v>699655</v>
      </c>
      <c r="C20" s="26">
        <f t="shared" ref="C20:K20" si="2">C9</f>
        <v>0</v>
      </c>
      <c r="D20" s="26">
        <f t="shared" si="2"/>
        <v>0</v>
      </c>
      <c r="E20" s="26">
        <f t="shared" si="2"/>
        <v>699655</v>
      </c>
      <c r="F20" s="26">
        <f t="shared" si="2"/>
        <v>699655</v>
      </c>
      <c r="G20" s="26">
        <f t="shared" si="2"/>
        <v>0</v>
      </c>
      <c r="H20" s="26">
        <f t="shared" si="2"/>
        <v>0</v>
      </c>
      <c r="I20" s="26">
        <f t="shared" si="2"/>
        <v>699655</v>
      </c>
      <c r="J20" s="26">
        <f t="shared" si="2"/>
        <v>0</v>
      </c>
      <c r="K20" s="26">
        <f t="shared" si="2"/>
        <v>0</v>
      </c>
    </row>
    <row r="21" spans="1:11" hidden="1">
      <c r="A21" s="26" t="s">
        <v>379</v>
      </c>
      <c r="B21" s="26">
        <f>B11</f>
        <v>467414</v>
      </c>
      <c r="C21" s="26">
        <f t="shared" ref="C21:K21" si="3">C11</f>
        <v>0</v>
      </c>
      <c r="D21" s="26">
        <f t="shared" si="3"/>
        <v>0</v>
      </c>
      <c r="E21" s="26">
        <f t="shared" si="3"/>
        <v>467414</v>
      </c>
      <c r="F21" s="26">
        <f t="shared" si="3"/>
        <v>373931</v>
      </c>
      <c r="G21" s="26">
        <f t="shared" si="3"/>
        <v>46741</v>
      </c>
      <c r="H21" s="26">
        <f t="shared" si="3"/>
        <v>0</v>
      </c>
      <c r="I21" s="26">
        <f t="shared" si="3"/>
        <v>420672</v>
      </c>
      <c r="J21" s="26">
        <f t="shared" si="3"/>
        <v>46742</v>
      </c>
      <c r="K21" s="26">
        <f t="shared" si="3"/>
        <v>93483</v>
      </c>
    </row>
    <row r="22" spans="1:11" hidden="1"/>
    <row r="23" spans="1:11" hidden="1">
      <c r="A23" s="26" t="s">
        <v>150</v>
      </c>
      <c r="B23" s="26">
        <f>B14</f>
        <v>122208971</v>
      </c>
      <c r="C23" s="26">
        <f t="shared" ref="C23:K23" si="4">C14</f>
        <v>0</v>
      </c>
      <c r="D23" s="26">
        <f t="shared" si="4"/>
        <v>0</v>
      </c>
      <c r="E23" s="26">
        <f t="shared" si="4"/>
        <v>122208971</v>
      </c>
      <c r="F23" s="26">
        <f t="shared" si="4"/>
        <v>0</v>
      </c>
      <c r="G23" s="26">
        <f t="shared" si="4"/>
        <v>0</v>
      </c>
      <c r="H23" s="26">
        <f t="shared" si="4"/>
        <v>0</v>
      </c>
      <c r="I23" s="26">
        <f t="shared" si="4"/>
        <v>0</v>
      </c>
      <c r="J23" s="26">
        <f t="shared" si="4"/>
        <v>122208971</v>
      </c>
      <c r="K23" s="26">
        <f t="shared" si="4"/>
        <v>122208971</v>
      </c>
    </row>
    <row r="24" spans="1:11" hidden="1"/>
    <row r="25" spans="1:11" hidden="1"/>
  </sheetData>
  <mergeCells count="4">
    <mergeCell ref="A6:A7"/>
    <mergeCell ref="B6:E6"/>
    <mergeCell ref="F6:I6"/>
    <mergeCell ref="J6:K6"/>
  </mergeCells>
  <pageMargins left="0.7" right="0.7" top="0.75" bottom="0.75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9"/>
  <sheetViews>
    <sheetView topLeftCell="A13" workbookViewId="0">
      <selection activeCell="B60" sqref="B60"/>
    </sheetView>
  </sheetViews>
  <sheetFormatPr defaultRowHeight="12.75"/>
  <cols>
    <col min="1" max="1" width="5.85546875" style="43" customWidth="1"/>
    <col min="2" max="2" width="23.42578125" style="43" customWidth="1"/>
    <col min="3" max="3" width="26" style="43" customWidth="1"/>
    <col min="4" max="4" width="31.5703125" style="44" customWidth="1"/>
    <col min="5" max="6" width="17.5703125" style="45" customWidth="1"/>
    <col min="7" max="256" width="9.140625" style="43"/>
    <col min="257" max="257" width="37.85546875" style="43" customWidth="1"/>
    <col min="258" max="258" width="31.42578125" style="43" customWidth="1"/>
    <col min="259" max="259" width="34.5703125" style="43" bestFit="1" customWidth="1"/>
    <col min="260" max="260" width="17.5703125" style="43" customWidth="1"/>
    <col min="261" max="261" width="18.140625" style="43" customWidth="1"/>
    <col min="262" max="262" width="9.140625" style="43"/>
    <col min="263" max="263" width="10.85546875" style="43" bestFit="1" customWidth="1"/>
    <col min="264" max="512" width="9.140625" style="43"/>
    <col min="513" max="513" width="37.85546875" style="43" customWidth="1"/>
    <col min="514" max="514" width="31.42578125" style="43" customWidth="1"/>
    <col min="515" max="515" width="34.5703125" style="43" bestFit="1" customWidth="1"/>
    <col min="516" max="516" width="17.5703125" style="43" customWidth="1"/>
    <col min="517" max="517" width="18.140625" style="43" customWidth="1"/>
    <col min="518" max="518" width="9.140625" style="43"/>
    <col min="519" max="519" width="10.85546875" style="43" bestFit="1" customWidth="1"/>
    <col min="520" max="768" width="9.140625" style="43"/>
    <col min="769" max="769" width="37.85546875" style="43" customWidth="1"/>
    <col min="770" max="770" width="31.42578125" style="43" customWidth="1"/>
    <col min="771" max="771" width="34.5703125" style="43" bestFit="1" customWidth="1"/>
    <col min="772" max="772" width="17.5703125" style="43" customWidth="1"/>
    <col min="773" max="773" width="18.140625" style="43" customWidth="1"/>
    <col min="774" max="774" width="9.140625" style="43"/>
    <col min="775" max="775" width="10.85546875" style="43" bestFit="1" customWidth="1"/>
    <col min="776" max="1024" width="9.140625" style="43"/>
    <col min="1025" max="1025" width="37.85546875" style="43" customWidth="1"/>
    <col min="1026" max="1026" width="31.42578125" style="43" customWidth="1"/>
    <col min="1027" max="1027" width="34.5703125" style="43" bestFit="1" customWidth="1"/>
    <col min="1028" max="1028" width="17.5703125" style="43" customWidth="1"/>
    <col min="1029" max="1029" width="18.140625" style="43" customWidth="1"/>
    <col min="1030" max="1030" width="9.140625" style="43"/>
    <col min="1031" max="1031" width="10.85546875" style="43" bestFit="1" customWidth="1"/>
    <col min="1032" max="1280" width="9.140625" style="43"/>
    <col min="1281" max="1281" width="37.85546875" style="43" customWidth="1"/>
    <col min="1282" max="1282" width="31.42578125" style="43" customWidth="1"/>
    <col min="1283" max="1283" width="34.5703125" style="43" bestFit="1" customWidth="1"/>
    <col min="1284" max="1284" width="17.5703125" style="43" customWidth="1"/>
    <col min="1285" max="1285" width="18.140625" style="43" customWidth="1"/>
    <col min="1286" max="1286" width="9.140625" style="43"/>
    <col min="1287" max="1287" width="10.85546875" style="43" bestFit="1" customWidth="1"/>
    <col min="1288" max="1536" width="9.140625" style="43"/>
    <col min="1537" max="1537" width="37.85546875" style="43" customWidth="1"/>
    <col min="1538" max="1538" width="31.42578125" style="43" customWidth="1"/>
    <col min="1539" max="1539" width="34.5703125" style="43" bestFit="1" customWidth="1"/>
    <col min="1540" max="1540" width="17.5703125" style="43" customWidth="1"/>
    <col min="1541" max="1541" width="18.140625" style="43" customWidth="1"/>
    <col min="1542" max="1542" width="9.140625" style="43"/>
    <col min="1543" max="1543" width="10.85546875" style="43" bestFit="1" customWidth="1"/>
    <col min="1544" max="1792" width="9.140625" style="43"/>
    <col min="1793" max="1793" width="37.85546875" style="43" customWidth="1"/>
    <col min="1794" max="1794" width="31.42578125" style="43" customWidth="1"/>
    <col min="1795" max="1795" width="34.5703125" style="43" bestFit="1" customWidth="1"/>
    <col min="1796" max="1796" width="17.5703125" style="43" customWidth="1"/>
    <col min="1797" max="1797" width="18.140625" style="43" customWidth="1"/>
    <col min="1798" max="1798" width="9.140625" style="43"/>
    <col min="1799" max="1799" width="10.85546875" style="43" bestFit="1" customWidth="1"/>
    <col min="1800" max="2048" width="9.140625" style="43"/>
    <col min="2049" max="2049" width="37.85546875" style="43" customWidth="1"/>
    <col min="2050" max="2050" width="31.42578125" style="43" customWidth="1"/>
    <col min="2051" max="2051" width="34.5703125" style="43" bestFit="1" customWidth="1"/>
    <col min="2052" max="2052" width="17.5703125" style="43" customWidth="1"/>
    <col min="2053" max="2053" width="18.140625" style="43" customWidth="1"/>
    <col min="2054" max="2054" width="9.140625" style="43"/>
    <col min="2055" max="2055" width="10.85546875" style="43" bestFit="1" customWidth="1"/>
    <col min="2056" max="2304" width="9.140625" style="43"/>
    <col min="2305" max="2305" width="37.85546875" style="43" customWidth="1"/>
    <col min="2306" max="2306" width="31.42578125" style="43" customWidth="1"/>
    <col min="2307" max="2307" width="34.5703125" style="43" bestFit="1" customWidth="1"/>
    <col min="2308" max="2308" width="17.5703125" style="43" customWidth="1"/>
    <col min="2309" max="2309" width="18.140625" style="43" customWidth="1"/>
    <col min="2310" max="2310" width="9.140625" style="43"/>
    <col min="2311" max="2311" width="10.85546875" style="43" bestFit="1" customWidth="1"/>
    <col min="2312" max="2560" width="9.140625" style="43"/>
    <col min="2561" max="2561" width="37.85546875" style="43" customWidth="1"/>
    <col min="2562" max="2562" width="31.42578125" style="43" customWidth="1"/>
    <col min="2563" max="2563" width="34.5703125" style="43" bestFit="1" customWidth="1"/>
    <col min="2564" max="2564" width="17.5703125" style="43" customWidth="1"/>
    <col min="2565" max="2565" width="18.140625" style="43" customWidth="1"/>
    <col min="2566" max="2566" width="9.140625" style="43"/>
    <col min="2567" max="2567" width="10.85546875" style="43" bestFit="1" customWidth="1"/>
    <col min="2568" max="2816" width="9.140625" style="43"/>
    <col min="2817" max="2817" width="37.85546875" style="43" customWidth="1"/>
    <col min="2818" max="2818" width="31.42578125" style="43" customWidth="1"/>
    <col min="2819" max="2819" width="34.5703125" style="43" bestFit="1" customWidth="1"/>
    <col min="2820" max="2820" width="17.5703125" style="43" customWidth="1"/>
    <col min="2821" max="2821" width="18.140625" style="43" customWidth="1"/>
    <col min="2822" max="2822" width="9.140625" style="43"/>
    <col min="2823" max="2823" width="10.85546875" style="43" bestFit="1" customWidth="1"/>
    <col min="2824" max="3072" width="9.140625" style="43"/>
    <col min="3073" max="3073" width="37.85546875" style="43" customWidth="1"/>
    <col min="3074" max="3074" width="31.42578125" style="43" customWidth="1"/>
    <col min="3075" max="3075" width="34.5703125" style="43" bestFit="1" customWidth="1"/>
    <col min="3076" max="3076" width="17.5703125" style="43" customWidth="1"/>
    <col min="3077" max="3077" width="18.140625" style="43" customWidth="1"/>
    <col min="3078" max="3078" width="9.140625" style="43"/>
    <col min="3079" max="3079" width="10.85546875" style="43" bestFit="1" customWidth="1"/>
    <col min="3080" max="3328" width="9.140625" style="43"/>
    <col min="3329" max="3329" width="37.85546875" style="43" customWidth="1"/>
    <col min="3330" max="3330" width="31.42578125" style="43" customWidth="1"/>
    <col min="3331" max="3331" width="34.5703125" style="43" bestFit="1" customWidth="1"/>
    <col min="3332" max="3332" width="17.5703125" style="43" customWidth="1"/>
    <col min="3333" max="3333" width="18.140625" style="43" customWidth="1"/>
    <col min="3334" max="3334" width="9.140625" style="43"/>
    <col min="3335" max="3335" width="10.85546875" style="43" bestFit="1" customWidth="1"/>
    <col min="3336" max="3584" width="9.140625" style="43"/>
    <col min="3585" max="3585" width="37.85546875" style="43" customWidth="1"/>
    <col min="3586" max="3586" width="31.42578125" style="43" customWidth="1"/>
    <col min="3587" max="3587" width="34.5703125" style="43" bestFit="1" customWidth="1"/>
    <col min="3588" max="3588" width="17.5703125" style="43" customWidth="1"/>
    <col min="3589" max="3589" width="18.140625" style="43" customWidth="1"/>
    <col min="3590" max="3590" width="9.140625" style="43"/>
    <col min="3591" max="3591" width="10.85546875" style="43" bestFit="1" customWidth="1"/>
    <col min="3592" max="3840" width="9.140625" style="43"/>
    <col min="3841" max="3841" width="37.85546875" style="43" customWidth="1"/>
    <col min="3842" max="3842" width="31.42578125" style="43" customWidth="1"/>
    <col min="3843" max="3843" width="34.5703125" style="43" bestFit="1" customWidth="1"/>
    <col min="3844" max="3844" width="17.5703125" style="43" customWidth="1"/>
    <col min="3845" max="3845" width="18.140625" style="43" customWidth="1"/>
    <col min="3846" max="3846" width="9.140625" style="43"/>
    <col min="3847" max="3847" width="10.85546875" style="43" bestFit="1" customWidth="1"/>
    <col min="3848" max="4096" width="9.140625" style="43"/>
    <col min="4097" max="4097" width="37.85546875" style="43" customWidth="1"/>
    <col min="4098" max="4098" width="31.42578125" style="43" customWidth="1"/>
    <col min="4099" max="4099" width="34.5703125" style="43" bestFit="1" customWidth="1"/>
    <col min="4100" max="4100" width="17.5703125" style="43" customWidth="1"/>
    <col min="4101" max="4101" width="18.140625" style="43" customWidth="1"/>
    <col min="4102" max="4102" width="9.140625" style="43"/>
    <col min="4103" max="4103" width="10.85546875" style="43" bestFit="1" customWidth="1"/>
    <col min="4104" max="4352" width="9.140625" style="43"/>
    <col min="4353" max="4353" width="37.85546875" style="43" customWidth="1"/>
    <col min="4354" max="4354" width="31.42578125" style="43" customWidth="1"/>
    <col min="4355" max="4355" width="34.5703125" style="43" bestFit="1" customWidth="1"/>
    <col min="4356" max="4356" width="17.5703125" style="43" customWidth="1"/>
    <col min="4357" max="4357" width="18.140625" style="43" customWidth="1"/>
    <col min="4358" max="4358" width="9.140625" style="43"/>
    <col min="4359" max="4359" width="10.85546875" style="43" bestFit="1" customWidth="1"/>
    <col min="4360" max="4608" width="9.140625" style="43"/>
    <col min="4609" max="4609" width="37.85546875" style="43" customWidth="1"/>
    <col min="4610" max="4610" width="31.42578125" style="43" customWidth="1"/>
    <col min="4611" max="4611" width="34.5703125" style="43" bestFit="1" customWidth="1"/>
    <col min="4612" max="4612" width="17.5703125" style="43" customWidth="1"/>
    <col min="4613" max="4613" width="18.140625" style="43" customWidth="1"/>
    <col min="4614" max="4614" width="9.140625" style="43"/>
    <col min="4615" max="4615" width="10.85546875" style="43" bestFit="1" customWidth="1"/>
    <col min="4616" max="4864" width="9.140625" style="43"/>
    <col min="4865" max="4865" width="37.85546875" style="43" customWidth="1"/>
    <col min="4866" max="4866" width="31.42578125" style="43" customWidth="1"/>
    <col min="4867" max="4867" width="34.5703125" style="43" bestFit="1" customWidth="1"/>
    <col min="4868" max="4868" width="17.5703125" style="43" customWidth="1"/>
    <col min="4869" max="4869" width="18.140625" style="43" customWidth="1"/>
    <col min="4870" max="4870" width="9.140625" style="43"/>
    <col min="4871" max="4871" width="10.85546875" style="43" bestFit="1" customWidth="1"/>
    <col min="4872" max="5120" width="9.140625" style="43"/>
    <col min="5121" max="5121" width="37.85546875" style="43" customWidth="1"/>
    <col min="5122" max="5122" width="31.42578125" style="43" customWidth="1"/>
    <col min="5123" max="5123" width="34.5703125" style="43" bestFit="1" customWidth="1"/>
    <col min="5124" max="5124" width="17.5703125" style="43" customWidth="1"/>
    <col min="5125" max="5125" width="18.140625" style="43" customWidth="1"/>
    <col min="5126" max="5126" width="9.140625" style="43"/>
    <col min="5127" max="5127" width="10.85546875" style="43" bestFit="1" customWidth="1"/>
    <col min="5128" max="5376" width="9.140625" style="43"/>
    <col min="5377" max="5377" width="37.85546875" style="43" customWidth="1"/>
    <col min="5378" max="5378" width="31.42578125" style="43" customWidth="1"/>
    <col min="5379" max="5379" width="34.5703125" style="43" bestFit="1" customWidth="1"/>
    <col min="5380" max="5380" width="17.5703125" style="43" customWidth="1"/>
    <col min="5381" max="5381" width="18.140625" style="43" customWidth="1"/>
    <col min="5382" max="5382" width="9.140625" style="43"/>
    <col min="5383" max="5383" width="10.85546875" style="43" bestFit="1" customWidth="1"/>
    <col min="5384" max="5632" width="9.140625" style="43"/>
    <col min="5633" max="5633" width="37.85546875" style="43" customWidth="1"/>
    <col min="5634" max="5634" width="31.42578125" style="43" customWidth="1"/>
    <col min="5635" max="5635" width="34.5703125" style="43" bestFit="1" customWidth="1"/>
    <col min="5636" max="5636" width="17.5703125" style="43" customWidth="1"/>
    <col min="5637" max="5637" width="18.140625" style="43" customWidth="1"/>
    <col min="5638" max="5638" width="9.140625" style="43"/>
    <col min="5639" max="5639" width="10.85546875" style="43" bestFit="1" customWidth="1"/>
    <col min="5640" max="5888" width="9.140625" style="43"/>
    <col min="5889" max="5889" width="37.85546875" style="43" customWidth="1"/>
    <col min="5890" max="5890" width="31.42578125" style="43" customWidth="1"/>
    <col min="5891" max="5891" width="34.5703125" style="43" bestFit="1" customWidth="1"/>
    <col min="5892" max="5892" width="17.5703125" style="43" customWidth="1"/>
    <col min="5893" max="5893" width="18.140625" style="43" customWidth="1"/>
    <col min="5894" max="5894" width="9.140625" style="43"/>
    <col min="5895" max="5895" width="10.85546875" style="43" bestFit="1" customWidth="1"/>
    <col min="5896" max="6144" width="9.140625" style="43"/>
    <col min="6145" max="6145" width="37.85546875" style="43" customWidth="1"/>
    <col min="6146" max="6146" width="31.42578125" style="43" customWidth="1"/>
    <col min="6147" max="6147" width="34.5703125" style="43" bestFit="1" customWidth="1"/>
    <col min="6148" max="6148" width="17.5703125" style="43" customWidth="1"/>
    <col min="6149" max="6149" width="18.140625" style="43" customWidth="1"/>
    <col min="6150" max="6150" width="9.140625" style="43"/>
    <col min="6151" max="6151" width="10.85546875" style="43" bestFit="1" customWidth="1"/>
    <col min="6152" max="6400" width="9.140625" style="43"/>
    <col min="6401" max="6401" width="37.85546875" style="43" customWidth="1"/>
    <col min="6402" max="6402" width="31.42578125" style="43" customWidth="1"/>
    <col min="6403" max="6403" width="34.5703125" style="43" bestFit="1" customWidth="1"/>
    <col min="6404" max="6404" width="17.5703125" style="43" customWidth="1"/>
    <col min="6405" max="6405" width="18.140625" style="43" customWidth="1"/>
    <col min="6406" max="6406" width="9.140625" style="43"/>
    <col min="6407" max="6407" width="10.85546875" style="43" bestFit="1" customWidth="1"/>
    <col min="6408" max="6656" width="9.140625" style="43"/>
    <col min="6657" max="6657" width="37.85546875" style="43" customWidth="1"/>
    <col min="6658" max="6658" width="31.42578125" style="43" customWidth="1"/>
    <col min="6659" max="6659" width="34.5703125" style="43" bestFit="1" customWidth="1"/>
    <col min="6660" max="6660" width="17.5703125" style="43" customWidth="1"/>
    <col min="6661" max="6661" width="18.140625" style="43" customWidth="1"/>
    <col min="6662" max="6662" width="9.140625" style="43"/>
    <col min="6663" max="6663" width="10.85546875" style="43" bestFit="1" customWidth="1"/>
    <col min="6664" max="6912" width="9.140625" style="43"/>
    <col min="6913" max="6913" width="37.85546875" style="43" customWidth="1"/>
    <col min="6914" max="6914" width="31.42578125" style="43" customWidth="1"/>
    <col min="6915" max="6915" width="34.5703125" style="43" bestFit="1" customWidth="1"/>
    <col min="6916" max="6916" width="17.5703125" style="43" customWidth="1"/>
    <col min="6917" max="6917" width="18.140625" style="43" customWidth="1"/>
    <col min="6918" max="6918" width="9.140625" style="43"/>
    <col min="6919" max="6919" width="10.85546875" style="43" bestFit="1" customWidth="1"/>
    <col min="6920" max="7168" width="9.140625" style="43"/>
    <col min="7169" max="7169" width="37.85546875" style="43" customWidth="1"/>
    <col min="7170" max="7170" width="31.42578125" style="43" customWidth="1"/>
    <col min="7171" max="7171" width="34.5703125" style="43" bestFit="1" customWidth="1"/>
    <col min="7172" max="7172" width="17.5703125" style="43" customWidth="1"/>
    <col min="7173" max="7173" width="18.140625" style="43" customWidth="1"/>
    <col min="7174" max="7174" width="9.140625" style="43"/>
    <col min="7175" max="7175" width="10.85546875" style="43" bestFit="1" customWidth="1"/>
    <col min="7176" max="7424" width="9.140625" style="43"/>
    <col min="7425" max="7425" width="37.85546875" style="43" customWidth="1"/>
    <col min="7426" max="7426" width="31.42578125" style="43" customWidth="1"/>
    <col min="7427" max="7427" width="34.5703125" style="43" bestFit="1" customWidth="1"/>
    <col min="7428" max="7428" width="17.5703125" style="43" customWidth="1"/>
    <col min="7429" max="7429" width="18.140625" style="43" customWidth="1"/>
    <col min="7430" max="7430" width="9.140625" style="43"/>
    <col min="7431" max="7431" width="10.85546875" style="43" bestFit="1" customWidth="1"/>
    <col min="7432" max="7680" width="9.140625" style="43"/>
    <col min="7681" max="7681" width="37.85546875" style="43" customWidth="1"/>
    <col min="7682" max="7682" width="31.42578125" style="43" customWidth="1"/>
    <col min="7683" max="7683" width="34.5703125" style="43" bestFit="1" customWidth="1"/>
    <col min="7684" max="7684" width="17.5703125" style="43" customWidth="1"/>
    <col min="7685" max="7685" width="18.140625" style="43" customWidth="1"/>
    <col min="7686" max="7686" width="9.140625" style="43"/>
    <col min="7687" max="7687" width="10.85546875" style="43" bestFit="1" customWidth="1"/>
    <col min="7688" max="7936" width="9.140625" style="43"/>
    <col min="7937" max="7937" width="37.85546875" style="43" customWidth="1"/>
    <col min="7938" max="7938" width="31.42578125" style="43" customWidth="1"/>
    <col min="7939" max="7939" width="34.5703125" style="43" bestFit="1" customWidth="1"/>
    <col min="7940" max="7940" width="17.5703125" style="43" customWidth="1"/>
    <col min="7941" max="7941" width="18.140625" style="43" customWidth="1"/>
    <col min="7942" max="7942" width="9.140625" style="43"/>
    <col min="7943" max="7943" width="10.85546875" style="43" bestFit="1" customWidth="1"/>
    <col min="7944" max="8192" width="9.140625" style="43"/>
    <col min="8193" max="8193" width="37.85546875" style="43" customWidth="1"/>
    <col min="8194" max="8194" width="31.42578125" style="43" customWidth="1"/>
    <col min="8195" max="8195" width="34.5703125" style="43" bestFit="1" customWidth="1"/>
    <col min="8196" max="8196" width="17.5703125" style="43" customWidth="1"/>
    <col min="8197" max="8197" width="18.140625" style="43" customWidth="1"/>
    <col min="8198" max="8198" width="9.140625" style="43"/>
    <col min="8199" max="8199" width="10.85546875" style="43" bestFit="1" customWidth="1"/>
    <col min="8200" max="8448" width="9.140625" style="43"/>
    <col min="8449" max="8449" width="37.85546875" style="43" customWidth="1"/>
    <col min="8450" max="8450" width="31.42578125" style="43" customWidth="1"/>
    <col min="8451" max="8451" width="34.5703125" style="43" bestFit="1" customWidth="1"/>
    <col min="8452" max="8452" width="17.5703125" style="43" customWidth="1"/>
    <col min="8453" max="8453" width="18.140625" style="43" customWidth="1"/>
    <col min="8454" max="8454" width="9.140625" style="43"/>
    <col min="8455" max="8455" width="10.85546875" style="43" bestFit="1" customWidth="1"/>
    <col min="8456" max="8704" width="9.140625" style="43"/>
    <col min="8705" max="8705" width="37.85546875" style="43" customWidth="1"/>
    <col min="8706" max="8706" width="31.42578125" style="43" customWidth="1"/>
    <col min="8707" max="8707" width="34.5703125" style="43" bestFit="1" customWidth="1"/>
    <col min="8708" max="8708" width="17.5703125" style="43" customWidth="1"/>
    <col min="8709" max="8709" width="18.140625" style="43" customWidth="1"/>
    <col min="8710" max="8710" width="9.140625" style="43"/>
    <col min="8711" max="8711" width="10.85546875" style="43" bestFit="1" customWidth="1"/>
    <col min="8712" max="8960" width="9.140625" style="43"/>
    <col min="8961" max="8961" width="37.85546875" style="43" customWidth="1"/>
    <col min="8962" max="8962" width="31.42578125" style="43" customWidth="1"/>
    <col min="8963" max="8963" width="34.5703125" style="43" bestFit="1" customWidth="1"/>
    <col min="8964" max="8964" width="17.5703125" style="43" customWidth="1"/>
    <col min="8965" max="8965" width="18.140625" style="43" customWidth="1"/>
    <col min="8966" max="8966" width="9.140625" style="43"/>
    <col min="8967" max="8967" width="10.85546875" style="43" bestFit="1" customWidth="1"/>
    <col min="8968" max="9216" width="9.140625" style="43"/>
    <col min="9217" max="9217" width="37.85546875" style="43" customWidth="1"/>
    <col min="9218" max="9218" width="31.42578125" style="43" customWidth="1"/>
    <col min="9219" max="9219" width="34.5703125" style="43" bestFit="1" customWidth="1"/>
    <col min="9220" max="9220" width="17.5703125" style="43" customWidth="1"/>
    <col min="9221" max="9221" width="18.140625" style="43" customWidth="1"/>
    <col min="9222" max="9222" width="9.140625" style="43"/>
    <col min="9223" max="9223" width="10.85546875" style="43" bestFit="1" customWidth="1"/>
    <col min="9224" max="9472" width="9.140625" style="43"/>
    <col min="9473" max="9473" width="37.85546875" style="43" customWidth="1"/>
    <col min="9474" max="9474" width="31.42578125" style="43" customWidth="1"/>
    <col min="9475" max="9475" width="34.5703125" style="43" bestFit="1" customWidth="1"/>
    <col min="9476" max="9476" width="17.5703125" style="43" customWidth="1"/>
    <col min="9477" max="9477" width="18.140625" style="43" customWidth="1"/>
    <col min="9478" max="9478" width="9.140625" style="43"/>
    <col min="9479" max="9479" width="10.85546875" style="43" bestFit="1" customWidth="1"/>
    <col min="9480" max="9728" width="9.140625" style="43"/>
    <col min="9729" max="9729" width="37.85546875" style="43" customWidth="1"/>
    <col min="9730" max="9730" width="31.42578125" style="43" customWidth="1"/>
    <col min="9731" max="9731" width="34.5703125" style="43" bestFit="1" customWidth="1"/>
    <col min="9732" max="9732" width="17.5703125" style="43" customWidth="1"/>
    <col min="9733" max="9733" width="18.140625" style="43" customWidth="1"/>
    <col min="9734" max="9734" width="9.140625" style="43"/>
    <col min="9735" max="9735" width="10.85546875" style="43" bestFit="1" customWidth="1"/>
    <col min="9736" max="9984" width="9.140625" style="43"/>
    <col min="9985" max="9985" width="37.85546875" style="43" customWidth="1"/>
    <col min="9986" max="9986" width="31.42578125" style="43" customWidth="1"/>
    <col min="9987" max="9987" width="34.5703125" style="43" bestFit="1" customWidth="1"/>
    <col min="9988" max="9988" width="17.5703125" style="43" customWidth="1"/>
    <col min="9989" max="9989" width="18.140625" style="43" customWidth="1"/>
    <col min="9990" max="9990" width="9.140625" style="43"/>
    <col min="9991" max="9991" width="10.85546875" style="43" bestFit="1" customWidth="1"/>
    <col min="9992" max="10240" width="9.140625" style="43"/>
    <col min="10241" max="10241" width="37.85546875" style="43" customWidth="1"/>
    <col min="10242" max="10242" width="31.42578125" style="43" customWidth="1"/>
    <col min="10243" max="10243" width="34.5703125" style="43" bestFit="1" customWidth="1"/>
    <col min="10244" max="10244" width="17.5703125" style="43" customWidth="1"/>
    <col min="10245" max="10245" width="18.140625" style="43" customWidth="1"/>
    <col min="10246" max="10246" width="9.140625" style="43"/>
    <col min="10247" max="10247" width="10.85546875" style="43" bestFit="1" customWidth="1"/>
    <col min="10248" max="10496" width="9.140625" style="43"/>
    <col min="10497" max="10497" width="37.85546875" style="43" customWidth="1"/>
    <col min="10498" max="10498" width="31.42578125" style="43" customWidth="1"/>
    <col min="10499" max="10499" width="34.5703125" style="43" bestFit="1" customWidth="1"/>
    <col min="10500" max="10500" width="17.5703125" style="43" customWidth="1"/>
    <col min="10501" max="10501" width="18.140625" style="43" customWidth="1"/>
    <col min="10502" max="10502" width="9.140625" style="43"/>
    <col min="10503" max="10503" width="10.85546875" style="43" bestFit="1" customWidth="1"/>
    <col min="10504" max="10752" width="9.140625" style="43"/>
    <col min="10753" max="10753" width="37.85546875" style="43" customWidth="1"/>
    <col min="10754" max="10754" width="31.42578125" style="43" customWidth="1"/>
    <col min="10755" max="10755" width="34.5703125" style="43" bestFit="1" customWidth="1"/>
    <col min="10756" max="10756" width="17.5703125" style="43" customWidth="1"/>
    <col min="10757" max="10757" width="18.140625" style="43" customWidth="1"/>
    <col min="10758" max="10758" width="9.140625" style="43"/>
    <col min="10759" max="10759" width="10.85546875" style="43" bestFit="1" customWidth="1"/>
    <col min="10760" max="11008" width="9.140625" style="43"/>
    <col min="11009" max="11009" width="37.85546875" style="43" customWidth="1"/>
    <col min="11010" max="11010" width="31.42578125" style="43" customWidth="1"/>
    <col min="11011" max="11011" width="34.5703125" style="43" bestFit="1" customWidth="1"/>
    <col min="11012" max="11012" width="17.5703125" style="43" customWidth="1"/>
    <col min="11013" max="11013" width="18.140625" style="43" customWidth="1"/>
    <col min="11014" max="11014" width="9.140625" style="43"/>
    <col min="11015" max="11015" width="10.85546875" style="43" bestFit="1" customWidth="1"/>
    <col min="11016" max="11264" width="9.140625" style="43"/>
    <col min="11265" max="11265" width="37.85546875" style="43" customWidth="1"/>
    <col min="11266" max="11266" width="31.42578125" style="43" customWidth="1"/>
    <col min="11267" max="11267" width="34.5703125" style="43" bestFit="1" customWidth="1"/>
    <col min="11268" max="11268" width="17.5703125" style="43" customWidth="1"/>
    <col min="11269" max="11269" width="18.140625" style="43" customWidth="1"/>
    <col min="11270" max="11270" width="9.140625" style="43"/>
    <col min="11271" max="11271" width="10.85546875" style="43" bestFit="1" customWidth="1"/>
    <col min="11272" max="11520" width="9.140625" style="43"/>
    <col min="11521" max="11521" width="37.85546875" style="43" customWidth="1"/>
    <col min="11522" max="11522" width="31.42578125" style="43" customWidth="1"/>
    <col min="11523" max="11523" width="34.5703125" style="43" bestFit="1" customWidth="1"/>
    <col min="11524" max="11524" width="17.5703125" style="43" customWidth="1"/>
    <col min="11525" max="11525" width="18.140625" style="43" customWidth="1"/>
    <col min="11526" max="11526" width="9.140625" style="43"/>
    <col min="11527" max="11527" width="10.85546875" style="43" bestFit="1" customWidth="1"/>
    <col min="11528" max="11776" width="9.140625" style="43"/>
    <col min="11777" max="11777" width="37.85546875" style="43" customWidth="1"/>
    <col min="11778" max="11778" width="31.42578125" style="43" customWidth="1"/>
    <col min="11779" max="11779" width="34.5703125" style="43" bestFit="1" customWidth="1"/>
    <col min="11780" max="11780" width="17.5703125" style="43" customWidth="1"/>
    <col min="11781" max="11781" width="18.140625" style="43" customWidth="1"/>
    <col min="11782" max="11782" width="9.140625" style="43"/>
    <col min="11783" max="11783" width="10.85546875" style="43" bestFit="1" customWidth="1"/>
    <col min="11784" max="12032" width="9.140625" style="43"/>
    <col min="12033" max="12033" width="37.85546875" style="43" customWidth="1"/>
    <col min="12034" max="12034" width="31.42578125" style="43" customWidth="1"/>
    <col min="12035" max="12035" width="34.5703125" style="43" bestFit="1" customWidth="1"/>
    <col min="12036" max="12036" width="17.5703125" style="43" customWidth="1"/>
    <col min="12037" max="12037" width="18.140625" style="43" customWidth="1"/>
    <col min="12038" max="12038" width="9.140625" style="43"/>
    <col min="12039" max="12039" width="10.85546875" style="43" bestFit="1" customWidth="1"/>
    <col min="12040" max="12288" width="9.140625" style="43"/>
    <col min="12289" max="12289" width="37.85546875" style="43" customWidth="1"/>
    <col min="12290" max="12290" width="31.42578125" style="43" customWidth="1"/>
    <col min="12291" max="12291" width="34.5703125" style="43" bestFit="1" customWidth="1"/>
    <col min="12292" max="12292" width="17.5703125" style="43" customWidth="1"/>
    <col min="12293" max="12293" width="18.140625" style="43" customWidth="1"/>
    <col min="12294" max="12294" width="9.140625" style="43"/>
    <col min="12295" max="12295" width="10.85546875" style="43" bestFit="1" customWidth="1"/>
    <col min="12296" max="12544" width="9.140625" style="43"/>
    <col min="12545" max="12545" width="37.85546875" style="43" customWidth="1"/>
    <col min="12546" max="12546" width="31.42578125" style="43" customWidth="1"/>
    <col min="12547" max="12547" width="34.5703125" style="43" bestFit="1" customWidth="1"/>
    <col min="12548" max="12548" width="17.5703125" style="43" customWidth="1"/>
    <col min="12549" max="12549" width="18.140625" style="43" customWidth="1"/>
    <col min="12550" max="12550" width="9.140625" style="43"/>
    <col min="12551" max="12551" width="10.85546875" style="43" bestFit="1" customWidth="1"/>
    <col min="12552" max="12800" width="9.140625" style="43"/>
    <col min="12801" max="12801" width="37.85546875" style="43" customWidth="1"/>
    <col min="12802" max="12802" width="31.42578125" style="43" customWidth="1"/>
    <col min="12803" max="12803" width="34.5703125" style="43" bestFit="1" customWidth="1"/>
    <col min="12804" max="12804" width="17.5703125" style="43" customWidth="1"/>
    <col min="12805" max="12805" width="18.140625" style="43" customWidth="1"/>
    <col min="12806" max="12806" width="9.140625" style="43"/>
    <col min="12807" max="12807" width="10.85546875" style="43" bestFit="1" customWidth="1"/>
    <col min="12808" max="13056" width="9.140625" style="43"/>
    <col min="13057" max="13057" width="37.85546875" style="43" customWidth="1"/>
    <col min="13058" max="13058" width="31.42578125" style="43" customWidth="1"/>
    <col min="13059" max="13059" width="34.5703125" style="43" bestFit="1" customWidth="1"/>
    <col min="13060" max="13060" width="17.5703125" style="43" customWidth="1"/>
    <col min="13061" max="13061" width="18.140625" style="43" customWidth="1"/>
    <col min="13062" max="13062" width="9.140625" style="43"/>
    <col min="13063" max="13063" width="10.85546875" style="43" bestFit="1" customWidth="1"/>
    <col min="13064" max="13312" width="9.140625" style="43"/>
    <col min="13313" max="13313" width="37.85546875" style="43" customWidth="1"/>
    <col min="13314" max="13314" width="31.42578125" style="43" customWidth="1"/>
    <col min="13315" max="13315" width="34.5703125" style="43" bestFit="1" customWidth="1"/>
    <col min="13316" max="13316" width="17.5703125" style="43" customWidth="1"/>
    <col min="13317" max="13317" width="18.140625" style="43" customWidth="1"/>
    <col min="13318" max="13318" width="9.140625" style="43"/>
    <col min="13319" max="13319" width="10.85546875" style="43" bestFit="1" customWidth="1"/>
    <col min="13320" max="13568" width="9.140625" style="43"/>
    <col min="13569" max="13569" width="37.85546875" style="43" customWidth="1"/>
    <col min="13570" max="13570" width="31.42578125" style="43" customWidth="1"/>
    <col min="13571" max="13571" width="34.5703125" style="43" bestFit="1" customWidth="1"/>
    <col min="13572" max="13572" width="17.5703125" style="43" customWidth="1"/>
    <col min="13573" max="13573" width="18.140625" style="43" customWidth="1"/>
    <col min="13574" max="13574" width="9.140625" style="43"/>
    <col min="13575" max="13575" width="10.85546875" style="43" bestFit="1" customWidth="1"/>
    <col min="13576" max="13824" width="9.140625" style="43"/>
    <col min="13825" max="13825" width="37.85546875" style="43" customWidth="1"/>
    <col min="13826" max="13826" width="31.42578125" style="43" customWidth="1"/>
    <col min="13827" max="13827" width="34.5703125" style="43" bestFit="1" customWidth="1"/>
    <col min="13828" max="13828" width="17.5703125" style="43" customWidth="1"/>
    <col min="13829" max="13829" width="18.140625" style="43" customWidth="1"/>
    <col min="13830" max="13830" width="9.140625" style="43"/>
    <col min="13831" max="13831" width="10.85546875" style="43" bestFit="1" customWidth="1"/>
    <col min="13832" max="14080" width="9.140625" style="43"/>
    <col min="14081" max="14081" width="37.85546875" style="43" customWidth="1"/>
    <col min="14082" max="14082" width="31.42578125" style="43" customWidth="1"/>
    <col min="14083" max="14083" width="34.5703125" style="43" bestFit="1" customWidth="1"/>
    <col min="14084" max="14084" width="17.5703125" style="43" customWidth="1"/>
    <col min="14085" max="14085" width="18.140625" style="43" customWidth="1"/>
    <col min="14086" max="14086" width="9.140625" style="43"/>
    <col min="14087" max="14087" width="10.85546875" style="43" bestFit="1" customWidth="1"/>
    <col min="14088" max="14336" width="9.140625" style="43"/>
    <col min="14337" max="14337" width="37.85546875" style="43" customWidth="1"/>
    <col min="14338" max="14338" width="31.42578125" style="43" customWidth="1"/>
    <col min="14339" max="14339" width="34.5703125" style="43" bestFit="1" customWidth="1"/>
    <col min="14340" max="14340" width="17.5703125" style="43" customWidth="1"/>
    <col min="14341" max="14341" width="18.140625" style="43" customWidth="1"/>
    <col min="14342" max="14342" width="9.140625" style="43"/>
    <col min="14343" max="14343" width="10.85546875" style="43" bestFit="1" customWidth="1"/>
    <col min="14344" max="14592" width="9.140625" style="43"/>
    <col min="14593" max="14593" width="37.85546875" style="43" customWidth="1"/>
    <col min="14594" max="14594" width="31.42578125" style="43" customWidth="1"/>
    <col min="14595" max="14595" width="34.5703125" style="43" bestFit="1" customWidth="1"/>
    <col min="14596" max="14596" width="17.5703125" style="43" customWidth="1"/>
    <col min="14597" max="14597" width="18.140625" style="43" customWidth="1"/>
    <col min="14598" max="14598" width="9.140625" style="43"/>
    <col min="14599" max="14599" width="10.85546875" style="43" bestFit="1" customWidth="1"/>
    <col min="14600" max="14848" width="9.140625" style="43"/>
    <col min="14849" max="14849" width="37.85546875" style="43" customWidth="1"/>
    <col min="14850" max="14850" width="31.42578125" style="43" customWidth="1"/>
    <col min="14851" max="14851" width="34.5703125" style="43" bestFit="1" customWidth="1"/>
    <col min="14852" max="14852" width="17.5703125" style="43" customWidth="1"/>
    <col min="14853" max="14853" width="18.140625" style="43" customWidth="1"/>
    <col min="14854" max="14854" width="9.140625" style="43"/>
    <col min="14855" max="14855" width="10.85546875" style="43" bestFit="1" customWidth="1"/>
    <col min="14856" max="15104" width="9.140625" style="43"/>
    <col min="15105" max="15105" width="37.85546875" style="43" customWidth="1"/>
    <col min="15106" max="15106" width="31.42578125" style="43" customWidth="1"/>
    <col min="15107" max="15107" width="34.5703125" style="43" bestFit="1" customWidth="1"/>
    <col min="15108" max="15108" width="17.5703125" style="43" customWidth="1"/>
    <col min="15109" max="15109" width="18.140625" style="43" customWidth="1"/>
    <col min="15110" max="15110" width="9.140625" style="43"/>
    <col min="15111" max="15111" width="10.85546875" style="43" bestFit="1" customWidth="1"/>
    <col min="15112" max="15360" width="9.140625" style="43"/>
    <col min="15361" max="15361" width="37.85546875" style="43" customWidth="1"/>
    <col min="15362" max="15362" width="31.42578125" style="43" customWidth="1"/>
    <col min="15363" max="15363" width="34.5703125" style="43" bestFit="1" customWidth="1"/>
    <col min="15364" max="15364" width="17.5703125" style="43" customWidth="1"/>
    <col min="15365" max="15365" width="18.140625" style="43" customWidth="1"/>
    <col min="15366" max="15366" width="9.140625" style="43"/>
    <col min="15367" max="15367" width="10.85546875" style="43" bestFit="1" customWidth="1"/>
    <col min="15368" max="15616" width="9.140625" style="43"/>
    <col min="15617" max="15617" width="37.85546875" style="43" customWidth="1"/>
    <col min="15618" max="15618" width="31.42578125" style="43" customWidth="1"/>
    <col min="15619" max="15619" width="34.5703125" style="43" bestFit="1" customWidth="1"/>
    <col min="15620" max="15620" width="17.5703125" style="43" customWidth="1"/>
    <col min="15621" max="15621" width="18.140625" style="43" customWidth="1"/>
    <col min="15622" max="15622" width="9.140625" style="43"/>
    <col min="15623" max="15623" width="10.85546875" style="43" bestFit="1" customWidth="1"/>
    <col min="15624" max="15872" width="9.140625" style="43"/>
    <col min="15873" max="15873" width="37.85546875" style="43" customWidth="1"/>
    <col min="15874" max="15874" width="31.42578125" style="43" customWidth="1"/>
    <col min="15875" max="15875" width="34.5703125" style="43" bestFit="1" customWidth="1"/>
    <col min="15876" max="15876" width="17.5703125" style="43" customWidth="1"/>
    <col min="15877" max="15877" width="18.140625" style="43" customWidth="1"/>
    <col min="15878" max="15878" width="9.140625" style="43"/>
    <col min="15879" max="15879" width="10.85546875" style="43" bestFit="1" customWidth="1"/>
    <col min="15880" max="16128" width="9.140625" style="43"/>
    <col min="16129" max="16129" width="37.85546875" style="43" customWidth="1"/>
    <col min="16130" max="16130" width="31.42578125" style="43" customWidth="1"/>
    <col min="16131" max="16131" width="34.5703125" style="43" bestFit="1" customWidth="1"/>
    <col min="16132" max="16132" width="17.5703125" style="43" customWidth="1"/>
    <col min="16133" max="16133" width="18.140625" style="43" customWidth="1"/>
    <col min="16134" max="16134" width="9.140625" style="43"/>
    <col min="16135" max="16135" width="10.85546875" style="43" bestFit="1" customWidth="1"/>
    <col min="16136" max="16384" width="9.140625" style="43"/>
  </cols>
  <sheetData>
    <row r="2" spans="1:4">
      <c r="A2" s="125">
        <v>33</v>
      </c>
      <c r="B2" s="122" t="s">
        <v>122</v>
      </c>
      <c r="C2" s="21"/>
      <c r="D2" s="21"/>
    </row>
    <row r="3" spans="1:4" ht="10.5" customHeight="1">
      <c r="A3" s="24"/>
      <c r="B3" s="21"/>
      <c r="C3" s="21"/>
      <c r="D3" s="21"/>
    </row>
    <row r="4" spans="1:4">
      <c r="A4" s="15" t="s">
        <v>71</v>
      </c>
      <c r="B4" s="16" t="s">
        <v>123</v>
      </c>
      <c r="C4" s="17"/>
      <c r="D4" s="16"/>
    </row>
    <row r="5" spans="1:4" ht="10.5" customHeight="1">
      <c r="A5" s="25"/>
      <c r="B5" s="17"/>
      <c r="C5" s="17"/>
      <c r="D5" s="17"/>
    </row>
    <row r="6" spans="1:4">
      <c r="A6" s="17"/>
      <c r="B6" s="16" t="s">
        <v>124</v>
      </c>
      <c r="C6" s="17"/>
      <c r="D6" s="16" t="s">
        <v>125</v>
      </c>
    </row>
    <row r="7" spans="1:4">
      <c r="A7" s="25">
        <v>1</v>
      </c>
      <c r="B7" s="17" t="s">
        <v>198</v>
      </c>
      <c r="C7" s="17"/>
      <c r="D7" s="362" t="s">
        <v>275</v>
      </c>
    </row>
    <row r="8" spans="1:4">
      <c r="A8" s="25">
        <v>2</v>
      </c>
      <c r="B8" s="17" t="s">
        <v>197</v>
      </c>
      <c r="C8" s="17"/>
      <c r="D8" s="362"/>
    </row>
    <row r="9" spans="1:4">
      <c r="A9" s="25"/>
      <c r="B9" s="17"/>
      <c r="C9" s="17"/>
      <c r="D9" s="17"/>
    </row>
    <row r="10" spans="1:4">
      <c r="A10" s="15" t="s">
        <v>68</v>
      </c>
      <c r="B10" s="16" t="s">
        <v>127</v>
      </c>
      <c r="C10" s="17"/>
      <c r="D10" s="17"/>
    </row>
    <row r="11" spans="1:4">
      <c r="A11" s="25"/>
      <c r="B11" s="17"/>
      <c r="C11" s="17"/>
      <c r="D11" s="17"/>
    </row>
    <row r="12" spans="1:4">
      <c r="A12" s="25"/>
      <c r="B12" s="16" t="s">
        <v>124</v>
      </c>
      <c r="C12" s="17"/>
      <c r="D12" s="16" t="s">
        <v>125</v>
      </c>
    </row>
    <row r="13" spans="1:4" ht="9.75" customHeight="1">
      <c r="A13" s="25"/>
      <c r="B13" s="16"/>
      <c r="C13" s="17"/>
      <c r="D13" s="16"/>
    </row>
    <row r="14" spans="1:4">
      <c r="A14" s="25">
        <v>1</v>
      </c>
      <c r="B14" s="17" t="s">
        <v>168</v>
      </c>
      <c r="C14" s="17"/>
      <c r="D14" s="363" t="s">
        <v>128</v>
      </c>
    </row>
    <row r="15" spans="1:4">
      <c r="A15" s="25">
        <v>2</v>
      </c>
      <c r="B15" s="17" t="s">
        <v>170</v>
      </c>
      <c r="C15" s="17"/>
      <c r="D15" s="363"/>
    </row>
    <row r="16" spans="1:4">
      <c r="A16" s="25">
        <v>3</v>
      </c>
      <c r="B16" s="17" t="s">
        <v>171</v>
      </c>
      <c r="C16" s="17"/>
      <c r="D16" s="363"/>
    </row>
    <row r="17" spans="1:6">
      <c r="A17" s="25">
        <v>4</v>
      </c>
      <c r="B17" s="17" t="s">
        <v>110</v>
      </c>
      <c r="C17" s="17"/>
      <c r="D17" s="364" t="s">
        <v>143</v>
      </c>
    </row>
    <row r="18" spans="1:6">
      <c r="A18" s="25">
        <v>5</v>
      </c>
      <c r="B18" s="43" t="s">
        <v>245</v>
      </c>
      <c r="C18" s="17"/>
      <c r="D18" s="364"/>
    </row>
    <row r="19" spans="1:6">
      <c r="A19" s="25"/>
      <c r="B19" s="17"/>
      <c r="C19" s="17"/>
      <c r="D19" s="42"/>
    </row>
    <row r="20" spans="1:6">
      <c r="A20" s="46" t="s">
        <v>208</v>
      </c>
      <c r="B20" s="46"/>
      <c r="C20" s="46"/>
    </row>
    <row r="22" spans="1:6" ht="38.25">
      <c r="A22" s="47" t="s">
        <v>129</v>
      </c>
      <c r="B22" s="48" t="s">
        <v>130</v>
      </c>
      <c r="C22" s="49" t="s">
        <v>131</v>
      </c>
      <c r="D22" s="50" t="s">
        <v>132</v>
      </c>
      <c r="E22" s="49" t="s">
        <v>133</v>
      </c>
      <c r="F22" s="130" t="s">
        <v>142</v>
      </c>
    </row>
    <row r="23" spans="1:6" ht="12" customHeight="1">
      <c r="A23" s="38">
        <v>1</v>
      </c>
      <c r="B23" s="51" t="s">
        <v>206</v>
      </c>
      <c r="C23" s="52" t="s">
        <v>73</v>
      </c>
      <c r="D23" s="83" t="s">
        <v>199</v>
      </c>
      <c r="E23" s="84">
        <v>2190950</v>
      </c>
      <c r="F23" s="85">
        <v>2190950</v>
      </c>
    </row>
    <row r="24" spans="1:6">
      <c r="A24" s="39"/>
      <c r="B24" s="40"/>
      <c r="C24" s="53"/>
      <c r="D24" s="83" t="s">
        <v>200</v>
      </c>
      <c r="E24" s="84">
        <v>42874853</v>
      </c>
      <c r="F24" s="85">
        <v>0</v>
      </c>
    </row>
    <row r="25" spans="1:6">
      <c r="A25" s="39"/>
      <c r="B25" s="40"/>
      <c r="C25" s="53"/>
      <c r="D25" s="83" t="s">
        <v>201</v>
      </c>
      <c r="E25" s="84">
        <v>11388222</v>
      </c>
      <c r="F25" s="85">
        <v>0</v>
      </c>
    </row>
    <row r="26" spans="1:6">
      <c r="A26" s="39"/>
      <c r="B26" s="40"/>
      <c r="C26" s="53"/>
      <c r="D26" s="83" t="s">
        <v>241</v>
      </c>
      <c r="E26" s="84">
        <v>0</v>
      </c>
      <c r="F26" s="85">
        <v>-31486631</v>
      </c>
    </row>
    <row r="27" spans="1:6">
      <c r="A27" s="38">
        <v>2</v>
      </c>
      <c r="B27" s="51" t="s">
        <v>205</v>
      </c>
      <c r="C27" s="52" t="s">
        <v>134</v>
      </c>
      <c r="D27" s="83" t="s">
        <v>202</v>
      </c>
      <c r="E27" s="84">
        <v>9025000</v>
      </c>
      <c r="F27" s="85">
        <v>9025000</v>
      </c>
    </row>
    <row r="28" spans="1:6">
      <c r="A28" s="39"/>
      <c r="B28" s="40"/>
      <c r="C28" s="53"/>
      <c r="D28" s="83" t="s">
        <v>204</v>
      </c>
      <c r="E28" s="84">
        <v>42854941</v>
      </c>
      <c r="F28" s="85">
        <v>0</v>
      </c>
    </row>
    <row r="29" spans="1:6">
      <c r="A29" s="39"/>
      <c r="B29" s="40"/>
      <c r="C29" s="53"/>
      <c r="D29" s="83" t="s">
        <v>203</v>
      </c>
      <c r="E29" s="84">
        <v>97911</v>
      </c>
      <c r="F29" s="85">
        <v>0</v>
      </c>
    </row>
    <row r="30" spans="1:6">
      <c r="A30" s="39"/>
      <c r="B30" s="40"/>
      <c r="C30" s="53"/>
      <c r="D30" s="83" t="s">
        <v>241</v>
      </c>
      <c r="E30" s="84">
        <v>0</v>
      </c>
      <c r="F30" s="85">
        <v>43447234</v>
      </c>
    </row>
    <row r="31" spans="1:6">
      <c r="A31" s="38">
        <v>3</v>
      </c>
      <c r="B31" s="51" t="s">
        <v>126</v>
      </c>
      <c r="C31" s="57" t="s">
        <v>135</v>
      </c>
      <c r="D31" s="83" t="s">
        <v>224</v>
      </c>
      <c r="E31" s="84">
        <v>7535</v>
      </c>
      <c r="F31" s="85">
        <v>0</v>
      </c>
    </row>
    <row r="32" spans="1:6">
      <c r="A32" s="39"/>
      <c r="B32" s="40"/>
      <c r="C32" s="43" t="s">
        <v>136</v>
      </c>
      <c r="D32" s="56"/>
      <c r="E32" s="86"/>
      <c r="F32" s="78"/>
    </row>
    <row r="33" spans="1:8">
      <c r="A33" s="39"/>
      <c r="B33" s="40"/>
      <c r="C33" s="43" t="s">
        <v>137</v>
      </c>
      <c r="D33" s="83" t="s">
        <v>241</v>
      </c>
      <c r="E33" s="84">
        <v>0</v>
      </c>
      <c r="F33" s="85">
        <v>7535</v>
      </c>
    </row>
    <row r="34" spans="1:8">
      <c r="A34" s="39"/>
      <c r="B34" s="40"/>
      <c r="C34" s="43" t="s">
        <v>138</v>
      </c>
      <c r="D34" s="54"/>
      <c r="E34" s="86" t="s">
        <v>37</v>
      </c>
      <c r="F34" s="78" t="s">
        <v>37</v>
      </c>
    </row>
    <row r="35" spans="1:8">
      <c r="A35" s="38">
        <v>4</v>
      </c>
      <c r="B35" s="51" t="s">
        <v>170</v>
      </c>
      <c r="C35" s="57" t="s">
        <v>135</v>
      </c>
      <c r="D35" s="83" t="s">
        <v>224</v>
      </c>
      <c r="E35" s="84">
        <v>15000</v>
      </c>
      <c r="F35" s="85">
        <v>0</v>
      </c>
    </row>
    <row r="36" spans="1:8">
      <c r="A36" s="39"/>
      <c r="B36" s="40"/>
      <c r="C36" s="43" t="s">
        <v>136</v>
      </c>
      <c r="D36" s="56"/>
      <c r="E36" s="86" t="s">
        <v>37</v>
      </c>
      <c r="F36" s="78" t="s">
        <v>37</v>
      </c>
    </row>
    <row r="37" spans="1:8">
      <c r="A37" s="39"/>
      <c r="B37" s="40"/>
      <c r="C37" s="43" t="s">
        <v>137</v>
      </c>
      <c r="D37" s="83" t="s">
        <v>241</v>
      </c>
      <c r="E37" s="84">
        <v>0</v>
      </c>
      <c r="F37" s="85">
        <v>15000</v>
      </c>
    </row>
    <row r="38" spans="1:8">
      <c r="A38" s="39"/>
      <c r="B38" s="40"/>
      <c r="C38" s="43" t="s">
        <v>138</v>
      </c>
      <c r="D38" s="54"/>
      <c r="E38" s="86"/>
      <c r="F38" s="78"/>
    </row>
    <row r="39" spans="1:8" ht="25.5">
      <c r="A39" s="38">
        <v>5</v>
      </c>
      <c r="B39" s="51" t="s">
        <v>171</v>
      </c>
      <c r="C39" s="57" t="s">
        <v>135</v>
      </c>
      <c r="D39" s="83" t="s">
        <v>224</v>
      </c>
      <c r="E39" s="84">
        <v>55000</v>
      </c>
      <c r="F39" s="85">
        <v>0</v>
      </c>
    </row>
    <row r="40" spans="1:8">
      <c r="A40" s="39"/>
      <c r="B40" s="40"/>
      <c r="C40" s="43" t="s">
        <v>136</v>
      </c>
      <c r="D40" s="54"/>
      <c r="E40" s="86"/>
      <c r="F40" s="78"/>
    </row>
    <row r="41" spans="1:8">
      <c r="A41" s="39"/>
      <c r="B41" s="40"/>
      <c r="C41" s="43" t="s">
        <v>137</v>
      </c>
      <c r="D41" s="83" t="s">
        <v>241</v>
      </c>
      <c r="E41" s="84">
        <v>0</v>
      </c>
      <c r="F41" s="85">
        <v>55000</v>
      </c>
    </row>
    <row r="42" spans="1:8">
      <c r="A42" s="35"/>
      <c r="B42" s="37"/>
      <c r="C42" s="58" t="s">
        <v>138</v>
      </c>
      <c r="D42" s="55"/>
      <c r="E42" s="87"/>
      <c r="F42" s="36"/>
    </row>
    <row r="43" spans="1:8">
      <c r="A43" s="33"/>
      <c r="B43" s="23"/>
      <c r="C43" s="23"/>
      <c r="D43" s="59"/>
      <c r="E43" s="34"/>
      <c r="F43" s="34"/>
    </row>
    <row r="44" spans="1:8">
      <c r="A44" s="43" t="s">
        <v>276</v>
      </c>
    </row>
    <row r="48" spans="1:8">
      <c r="A48" s="21" t="s">
        <v>139</v>
      </c>
      <c r="B48" s="21"/>
      <c r="D48" s="30" t="s">
        <v>140</v>
      </c>
      <c r="E48" s="30"/>
      <c r="F48" s="30"/>
      <c r="G48" s="30"/>
      <c r="H48" s="28"/>
    </row>
    <row r="49" spans="1:8">
      <c r="A49" s="21" t="s">
        <v>229</v>
      </c>
      <c r="B49" s="21"/>
      <c r="C49" s="21"/>
      <c r="D49" s="60"/>
      <c r="E49" s="61"/>
      <c r="F49" s="61"/>
      <c r="G49" s="21"/>
      <c r="H49" s="28"/>
    </row>
    <row r="50" spans="1:8">
      <c r="A50" s="30" t="s">
        <v>36</v>
      </c>
      <c r="B50" s="21"/>
      <c r="C50" s="21"/>
      <c r="D50" s="60"/>
      <c r="E50" s="41"/>
      <c r="F50" s="41"/>
      <c r="G50" s="21"/>
      <c r="H50" s="28"/>
    </row>
    <row r="51" spans="1:8">
      <c r="A51" s="30" t="str">
        <f>+'Balance Sheet'!B47</f>
        <v>FRN:113693W</v>
      </c>
      <c r="B51" s="21"/>
      <c r="C51" s="21"/>
      <c r="D51" s="60"/>
      <c r="E51" s="41"/>
      <c r="F51" s="41"/>
      <c r="G51" s="21"/>
      <c r="H51" s="28"/>
    </row>
    <row r="52" spans="1:8">
      <c r="A52" s="21"/>
      <c r="B52" s="21"/>
      <c r="D52" s="60"/>
      <c r="E52" s="61"/>
      <c r="F52" s="41"/>
      <c r="G52" s="21"/>
      <c r="H52" s="62"/>
    </row>
    <row r="53" spans="1:8">
      <c r="A53" s="21"/>
      <c r="B53" s="21"/>
      <c r="D53" s="3" t="s">
        <v>300</v>
      </c>
      <c r="E53" s="3" t="s">
        <v>300</v>
      </c>
      <c r="F53" s="41"/>
      <c r="G53" s="21"/>
      <c r="H53" s="41"/>
    </row>
    <row r="54" spans="1:8">
      <c r="A54" s="30" t="s">
        <v>243</v>
      </c>
      <c r="B54" s="21"/>
      <c r="D54" s="60" t="str">
        <f>+'Balance Sheet'!F50</f>
        <v>Vickram Dosshi</v>
      </c>
      <c r="E54" s="30" t="str">
        <f>+'Balance Sheet'!J50</f>
        <v>Sanjay Nimbalkar</v>
      </c>
      <c r="F54" s="21"/>
      <c r="G54" s="21"/>
      <c r="H54" s="21"/>
    </row>
    <row r="55" spans="1:8">
      <c r="A55" s="30" t="s">
        <v>109</v>
      </c>
      <c r="B55" s="21"/>
      <c r="D55" s="60" t="str">
        <f>+'Balance Sheet'!F51</f>
        <v>Director</v>
      </c>
      <c r="E55" s="30" t="str">
        <f>+'Balance Sheet'!J51</f>
        <v>Director</v>
      </c>
      <c r="F55" s="21"/>
      <c r="G55" s="21"/>
      <c r="H55" s="21"/>
    </row>
    <row r="56" spans="1:8">
      <c r="A56" s="30" t="s">
        <v>207</v>
      </c>
      <c r="B56" s="21"/>
      <c r="D56" s="43"/>
      <c r="E56" s="43"/>
      <c r="F56" s="30"/>
      <c r="G56" s="21"/>
      <c r="H56" s="21"/>
    </row>
    <row r="57" spans="1:8">
      <c r="A57" s="30"/>
      <c r="B57" s="21"/>
      <c r="D57" s="60"/>
      <c r="E57" s="30"/>
      <c r="F57" s="30"/>
      <c r="G57" s="21"/>
      <c r="H57" s="21"/>
    </row>
    <row r="58" spans="1:8">
      <c r="A58" s="30" t="s">
        <v>141</v>
      </c>
      <c r="B58" s="21"/>
      <c r="D58" s="60" t="str">
        <f>+A58</f>
        <v>Place  : Mumbai</v>
      </c>
      <c r="E58" s="61"/>
      <c r="F58" s="61"/>
      <c r="G58" s="21"/>
      <c r="H58" s="28"/>
    </row>
    <row r="59" spans="1:8">
      <c r="A59" s="30" t="s">
        <v>298</v>
      </c>
      <c r="B59" s="30" t="s">
        <v>313</v>
      </c>
      <c r="D59" s="60" t="str">
        <f>+A59</f>
        <v>Date  : 30th May ,2013</v>
      </c>
      <c r="E59" s="61"/>
      <c r="F59" s="61"/>
      <c r="G59" s="21"/>
      <c r="H59" s="28"/>
    </row>
  </sheetData>
  <mergeCells count="3">
    <mergeCell ref="D7:D8"/>
    <mergeCell ref="D14:D16"/>
    <mergeCell ref="D17:D18"/>
  </mergeCells>
  <pageMargins left="0.7" right="0.7" top="0.75" bottom="0.75" header="0.3" footer="0.3"/>
  <pageSetup paperSize="9" scale="72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topLeftCell="A4" workbookViewId="0">
      <selection activeCell="F11" sqref="F11"/>
    </sheetView>
  </sheetViews>
  <sheetFormatPr defaultRowHeight="12.75"/>
  <cols>
    <col min="1" max="1" width="33.42578125" style="26" customWidth="1"/>
    <col min="2" max="2" width="7" style="26" customWidth="1"/>
    <col min="3" max="3" width="15.140625" style="26" customWidth="1"/>
    <col min="4" max="4" width="15.5703125" style="26" customWidth="1"/>
    <col min="5" max="5" width="14.85546875" style="26" customWidth="1"/>
    <col min="6" max="6" width="14.42578125" style="26" customWidth="1"/>
    <col min="7" max="7" width="15.85546875" style="26" customWidth="1"/>
    <col min="8" max="8" width="14.7109375" style="26" customWidth="1"/>
    <col min="9" max="9" width="9.5703125" style="26" bestFit="1" customWidth="1"/>
    <col min="10" max="16384" width="9.140625" style="26"/>
  </cols>
  <sheetData>
    <row r="1" spans="1:9">
      <c r="A1" s="103" t="str">
        <f>+'note 7 dep'!A1</f>
        <v>ATCO  LIMITED  (Formally Known as Geo Water Technologies Limited)</v>
      </c>
      <c r="B1" s="126"/>
      <c r="C1" s="126"/>
      <c r="D1" s="126"/>
      <c r="E1" s="126"/>
      <c r="F1" s="126"/>
      <c r="G1" s="126"/>
      <c r="H1" s="126"/>
    </row>
    <row r="2" spans="1:9">
      <c r="A2" s="123" t="str">
        <f>+'note 7 dep'!A2</f>
        <v>NOTES TO FINANCIAL STATEMENTS AS AT 31ST MARCH,2019</v>
      </c>
      <c r="B2" s="126"/>
      <c r="C2" s="126"/>
      <c r="D2" s="126"/>
      <c r="E2" s="126"/>
      <c r="F2" s="126"/>
      <c r="G2" s="126"/>
      <c r="H2" s="126"/>
    </row>
    <row r="3" spans="1:9">
      <c r="A3" s="126"/>
      <c r="B3" s="126"/>
      <c r="C3" s="126"/>
      <c r="D3" s="126"/>
      <c r="E3" s="126"/>
      <c r="F3" s="126"/>
      <c r="G3" s="126"/>
      <c r="H3" s="126"/>
    </row>
    <row r="4" spans="1:9">
      <c r="A4" s="103" t="s">
        <v>339</v>
      </c>
      <c r="B4" s="126"/>
      <c r="C4" s="126"/>
      <c r="D4" s="126"/>
      <c r="E4" s="126"/>
      <c r="F4" s="126"/>
      <c r="G4" s="126"/>
      <c r="H4" s="126"/>
    </row>
    <row r="5" spans="1:9" ht="18" customHeight="1">
      <c r="A5" s="370" t="s">
        <v>38</v>
      </c>
      <c r="B5" s="371"/>
      <c r="C5" s="365" t="s">
        <v>380</v>
      </c>
      <c r="D5" s="365"/>
      <c r="E5" s="366"/>
      <c r="F5" s="367" t="s">
        <v>323</v>
      </c>
      <c r="G5" s="365"/>
      <c r="H5" s="366"/>
    </row>
    <row r="6" spans="1:9" ht="18.75" customHeight="1">
      <c r="A6" s="372"/>
      <c r="B6" s="373"/>
      <c r="C6" s="107" t="s">
        <v>101</v>
      </c>
      <c r="D6" s="104" t="s">
        <v>102</v>
      </c>
      <c r="E6" s="108" t="s">
        <v>59</v>
      </c>
      <c r="F6" s="109" t="s">
        <v>66</v>
      </c>
      <c r="G6" s="104" t="s">
        <v>67</v>
      </c>
      <c r="H6" s="108" t="s">
        <v>59</v>
      </c>
    </row>
    <row r="7" spans="1:9">
      <c r="A7" s="374" t="s">
        <v>90</v>
      </c>
      <c r="B7" s="375"/>
      <c r="C7" s="103"/>
      <c r="D7" s="110"/>
      <c r="E7" s="111"/>
      <c r="F7" s="112"/>
      <c r="G7" s="129"/>
      <c r="H7" s="105"/>
    </row>
    <row r="8" spans="1:9">
      <c r="A8" s="374" t="s">
        <v>108</v>
      </c>
      <c r="B8" s="375"/>
      <c r="C8" s="103"/>
      <c r="D8" s="110"/>
      <c r="E8" s="111"/>
      <c r="F8" s="112"/>
      <c r="G8" s="129"/>
      <c r="H8" s="105"/>
    </row>
    <row r="9" spans="1:9">
      <c r="A9" s="374" t="s">
        <v>294</v>
      </c>
      <c r="B9" s="375"/>
      <c r="C9" s="103">
        <v>0</v>
      </c>
      <c r="D9" s="110">
        <v>0</v>
      </c>
      <c r="E9" s="111">
        <f>+D9</f>
        <v>0</v>
      </c>
      <c r="F9" s="112"/>
      <c r="G9" s="129"/>
      <c r="H9" s="105"/>
      <c r="I9" s="75"/>
    </row>
    <row r="10" spans="1:9">
      <c r="A10" s="374" t="s">
        <v>291</v>
      </c>
      <c r="B10" s="375"/>
      <c r="C10" s="110"/>
      <c r="D10" s="105">
        <v>9025000</v>
      </c>
      <c r="E10" s="105">
        <v>9025000</v>
      </c>
      <c r="F10" s="129"/>
      <c r="G10" s="105">
        <v>9025000</v>
      </c>
      <c r="H10" s="105">
        <v>9025000</v>
      </c>
    </row>
    <row r="11" spans="1:9">
      <c r="A11" s="374" t="s">
        <v>292</v>
      </c>
      <c r="B11" s="375"/>
      <c r="C11" s="103"/>
      <c r="D11" s="129"/>
      <c r="E11" s="105"/>
      <c r="F11" s="112"/>
      <c r="G11" s="129"/>
      <c r="H11" s="105"/>
    </row>
    <row r="12" spans="1:9">
      <c r="A12" s="132" t="s">
        <v>293</v>
      </c>
      <c r="B12" s="133"/>
      <c r="C12" s="110"/>
      <c r="D12" s="129">
        <v>15480000</v>
      </c>
      <c r="E12" s="126">
        <v>15480000</v>
      </c>
      <c r="F12" s="129"/>
      <c r="G12" s="129">
        <v>15480000</v>
      </c>
      <c r="H12" s="105">
        <f>+G12</f>
        <v>15480000</v>
      </c>
    </row>
    <row r="13" spans="1:9">
      <c r="A13" s="112" t="s">
        <v>295</v>
      </c>
      <c r="B13" s="133"/>
      <c r="C13" s="103"/>
      <c r="D13" s="129"/>
      <c r="E13" s="105"/>
      <c r="F13" s="112"/>
      <c r="G13" s="129"/>
      <c r="H13" s="105"/>
    </row>
    <row r="14" spans="1:9">
      <c r="A14" s="132" t="s">
        <v>296</v>
      </c>
      <c r="B14" s="133"/>
      <c r="C14" s="110"/>
      <c r="D14" s="129">
        <v>0</v>
      </c>
      <c r="E14" s="129">
        <v>0</v>
      </c>
      <c r="F14" s="129"/>
      <c r="G14" s="129"/>
      <c r="H14" s="105"/>
    </row>
    <row r="15" spans="1:9">
      <c r="A15" s="112" t="s">
        <v>297</v>
      </c>
      <c r="B15" s="133"/>
      <c r="C15" s="103"/>
      <c r="D15" s="129"/>
      <c r="E15" s="105"/>
      <c r="F15" s="112"/>
      <c r="G15" s="129"/>
      <c r="H15" s="105"/>
    </row>
    <row r="16" spans="1:9">
      <c r="A16" s="132"/>
      <c r="B16" s="133"/>
      <c r="C16" s="103"/>
      <c r="D16" s="110"/>
      <c r="E16" s="111"/>
      <c r="F16" s="112"/>
      <c r="G16" s="129"/>
      <c r="H16" s="105"/>
    </row>
    <row r="17" spans="1:9">
      <c r="A17" s="368" t="s">
        <v>59</v>
      </c>
      <c r="B17" s="369"/>
      <c r="C17" s="102">
        <f>SUM(C8:C10)</f>
        <v>0</v>
      </c>
      <c r="D17" s="128">
        <f>SUM(D9:D15)</f>
        <v>24505000</v>
      </c>
      <c r="E17" s="127">
        <f>SUM(E9:E15)</f>
        <v>24505000</v>
      </c>
      <c r="F17" s="113">
        <f>SUM(F8:F10)</f>
        <v>0</v>
      </c>
      <c r="G17" s="128">
        <f>SUM(G8:G15)</f>
        <v>24505000</v>
      </c>
      <c r="H17" s="127">
        <f>SUM(H9:H15)</f>
        <v>24505000</v>
      </c>
      <c r="I17" s="76"/>
    </row>
    <row r="25" spans="1:9">
      <c r="E25" s="22" t="s">
        <v>37</v>
      </c>
    </row>
  </sheetData>
  <mergeCells count="9">
    <mergeCell ref="C5:E5"/>
    <mergeCell ref="F5:H5"/>
    <mergeCell ref="A17:B17"/>
    <mergeCell ref="A5:B6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70"/>
  <sheetViews>
    <sheetView topLeftCell="A22" workbookViewId="0">
      <selection activeCell="D5" sqref="D5"/>
    </sheetView>
  </sheetViews>
  <sheetFormatPr defaultRowHeight="12.75"/>
  <cols>
    <col min="1" max="1" width="46" style="43" customWidth="1"/>
    <col min="2" max="2" width="0.140625" style="43" hidden="1" customWidth="1"/>
    <col min="3" max="3" width="18.28515625" style="79" customWidth="1"/>
    <col min="4" max="4" width="18.28515625" style="80" customWidth="1"/>
    <col min="5" max="5" width="10.7109375" style="43" bestFit="1" customWidth="1"/>
    <col min="6" max="6" width="10" style="43" bestFit="1" customWidth="1"/>
    <col min="7" max="16384" width="9.140625" style="43"/>
  </cols>
  <sheetData>
    <row r="1" spans="1:4">
      <c r="A1" s="136" t="str">
        <f>+'note 8 inv'!A1</f>
        <v>ATCO  LIMITED  (Formally Known as Geo Water Technologies Limited)</v>
      </c>
      <c r="B1" s="136"/>
      <c r="C1" s="117"/>
      <c r="D1" s="137"/>
    </row>
    <row r="2" spans="1:4">
      <c r="A2" s="119"/>
      <c r="B2" s="119"/>
      <c r="C2" s="117"/>
      <c r="D2" s="137"/>
    </row>
    <row r="3" spans="1:4">
      <c r="A3" s="136" t="s">
        <v>388</v>
      </c>
      <c r="B3" s="136"/>
      <c r="C3" s="117"/>
      <c r="D3" s="137"/>
    </row>
    <row r="4" spans="1:4" ht="22.5" customHeight="1">
      <c r="A4" s="138"/>
      <c r="B4" s="138"/>
      <c r="C4" s="172" t="s">
        <v>380</v>
      </c>
      <c r="D4" s="115" t="s">
        <v>323</v>
      </c>
    </row>
    <row r="5" spans="1:4">
      <c r="A5" s="316"/>
      <c r="B5" s="119"/>
      <c r="C5" s="309"/>
      <c r="D5" s="313"/>
    </row>
    <row r="6" spans="1:4">
      <c r="A6" s="317" t="s">
        <v>246</v>
      </c>
      <c r="B6" s="315"/>
      <c r="C6" s="139"/>
      <c r="D6" s="173"/>
    </row>
    <row r="7" spans="1:4">
      <c r="A7" s="106"/>
      <c r="B7" s="119"/>
      <c r="C7" s="139"/>
      <c r="D7" s="173"/>
    </row>
    <row r="8" spans="1:4">
      <c r="A8" s="106" t="s">
        <v>247</v>
      </c>
      <c r="B8" s="119"/>
      <c r="C8" s="310">
        <f>+'Profit and Loss - Normal'!E30</f>
        <v>-75454</v>
      </c>
      <c r="D8" s="310">
        <f>+'Profit and Loss - Normal'!F30</f>
        <v>-72104</v>
      </c>
    </row>
    <row r="9" spans="1:4">
      <c r="A9" s="140" t="s">
        <v>248</v>
      </c>
      <c r="B9" s="136"/>
      <c r="C9" s="110"/>
      <c r="D9" s="139"/>
    </row>
    <row r="10" spans="1:4">
      <c r="A10" s="106" t="s">
        <v>88</v>
      </c>
      <c r="B10" s="119"/>
      <c r="C10" s="311">
        <f>+'Profit and Loss - Normal'!E16</f>
        <v>68774</v>
      </c>
      <c r="D10" s="139">
        <f>+'Profit and Loss - Normal'!F16</f>
        <v>68774</v>
      </c>
    </row>
    <row r="11" spans="1:4">
      <c r="A11" s="140" t="s">
        <v>249</v>
      </c>
      <c r="B11" s="136"/>
      <c r="C11" s="110"/>
      <c r="D11" s="139"/>
    </row>
    <row r="12" spans="1:4">
      <c r="A12" s="106" t="s">
        <v>307</v>
      </c>
      <c r="B12" s="119"/>
      <c r="C12" s="312"/>
      <c r="D12" s="312" t="s">
        <v>290</v>
      </c>
    </row>
    <row r="13" spans="1:4">
      <c r="A13" s="140" t="s">
        <v>305</v>
      </c>
      <c r="B13" s="136"/>
      <c r="C13" s="312">
        <v>0</v>
      </c>
      <c r="D13" s="139" t="s">
        <v>290</v>
      </c>
    </row>
    <row r="14" spans="1:4">
      <c r="A14" s="106" t="s">
        <v>250</v>
      </c>
      <c r="B14" s="119"/>
      <c r="C14" s="312">
        <v>0</v>
      </c>
      <c r="D14" s="139" t="s">
        <v>290</v>
      </c>
    </row>
    <row r="15" spans="1:4">
      <c r="A15" s="106" t="s">
        <v>251</v>
      </c>
      <c r="B15" s="119"/>
      <c r="C15" s="110">
        <v>-1</v>
      </c>
      <c r="D15" s="139">
        <v>0</v>
      </c>
    </row>
    <row r="16" spans="1:4">
      <c r="A16" s="106" t="s">
        <v>252</v>
      </c>
      <c r="B16" s="119"/>
      <c r="C16" s="110">
        <f>+'Balance Sheet'!K33</f>
        <v>0</v>
      </c>
      <c r="D16" s="110">
        <v>500</v>
      </c>
    </row>
    <row r="17" spans="1:24">
      <c r="A17" s="106" t="s">
        <v>302</v>
      </c>
      <c r="B17" s="119"/>
      <c r="C17" s="139">
        <v>0</v>
      </c>
      <c r="D17" s="139">
        <v>0</v>
      </c>
    </row>
    <row r="18" spans="1:24">
      <c r="A18" s="106" t="s">
        <v>304</v>
      </c>
      <c r="B18" s="119"/>
      <c r="C18" s="173">
        <v>-170</v>
      </c>
      <c r="D18" s="173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s="119" customFormat="1">
      <c r="A19" s="106" t="s">
        <v>253</v>
      </c>
      <c r="C19" s="173"/>
      <c r="D19" s="173"/>
    </row>
    <row r="20" spans="1:24" s="119" customFormat="1">
      <c r="A20" s="106" t="s">
        <v>305</v>
      </c>
      <c r="C20" s="173">
        <v>2500</v>
      </c>
      <c r="D20" s="173"/>
    </row>
    <row r="21" spans="1:24" s="119" customFormat="1">
      <c r="A21" s="106" t="s">
        <v>254</v>
      </c>
      <c r="C21" s="173"/>
      <c r="D21" s="173" t="s">
        <v>290</v>
      </c>
    </row>
    <row r="22" spans="1:24" s="119" customFormat="1">
      <c r="A22" s="106"/>
      <c r="C22" s="173"/>
      <c r="D22" s="173"/>
    </row>
    <row r="23" spans="1:24" s="119" customFormat="1">
      <c r="A23" s="106" t="s">
        <v>255</v>
      </c>
      <c r="C23" s="173"/>
      <c r="D23" s="173"/>
    </row>
    <row r="24" spans="1:24" s="119" customFormat="1">
      <c r="A24" s="106" t="s">
        <v>256</v>
      </c>
      <c r="C24" s="173"/>
      <c r="D24" s="173">
        <v>0</v>
      </c>
    </row>
    <row r="25" spans="1:24" s="119" customFormat="1">
      <c r="A25" s="106"/>
      <c r="C25" s="173"/>
      <c r="D25" s="173"/>
    </row>
    <row r="26" spans="1:24" s="119" customFormat="1">
      <c r="A26" s="140" t="s">
        <v>257</v>
      </c>
      <c r="B26" s="136"/>
      <c r="C26" s="139">
        <f>SUM(C8:C23)</f>
        <v>-4351</v>
      </c>
      <c r="D26" s="139">
        <f>SUM(D8:D25)</f>
        <v>-2830</v>
      </c>
    </row>
    <row r="27" spans="1:24" s="119" customFormat="1">
      <c r="A27" s="106"/>
      <c r="C27" s="173"/>
      <c r="D27" s="173"/>
    </row>
    <row r="28" spans="1:24" s="119" customFormat="1">
      <c r="A28" s="106" t="s">
        <v>258</v>
      </c>
      <c r="C28" s="173"/>
      <c r="D28" s="173"/>
    </row>
    <row r="29" spans="1:24" s="119" customFormat="1">
      <c r="A29" s="106"/>
      <c r="C29" s="173"/>
      <c r="D29" s="173"/>
    </row>
    <row r="30" spans="1:24" s="119" customFormat="1">
      <c r="A30" s="106" t="s">
        <v>259</v>
      </c>
      <c r="C30" s="173"/>
      <c r="D30" s="173">
        <v>0</v>
      </c>
    </row>
    <row r="31" spans="1:24" s="119" customFormat="1">
      <c r="A31" s="106" t="s">
        <v>260</v>
      </c>
      <c r="C31" s="173"/>
      <c r="D31" s="173">
        <v>0</v>
      </c>
    </row>
    <row r="32" spans="1:24" s="119" customFormat="1">
      <c r="A32" s="106" t="s">
        <v>261</v>
      </c>
      <c r="C32" s="173"/>
      <c r="D32" s="173">
        <v>0</v>
      </c>
    </row>
    <row r="33" spans="1:4" s="119" customFormat="1">
      <c r="A33" s="106" t="s">
        <v>262</v>
      </c>
      <c r="C33" s="173"/>
      <c r="D33" s="173">
        <v>0</v>
      </c>
    </row>
    <row r="34" spans="1:4" s="119" customFormat="1">
      <c r="A34" s="106" t="s">
        <v>306</v>
      </c>
      <c r="C34" s="173">
        <f>'Balance Sheet'!J31-'Balance Sheet'!H31</f>
        <v>0</v>
      </c>
      <c r="D34" s="173"/>
    </row>
    <row r="35" spans="1:4" s="119" customFormat="1">
      <c r="A35" s="106" t="s">
        <v>263</v>
      </c>
      <c r="C35" s="173">
        <f>SUM(C30:C34)</f>
        <v>0</v>
      </c>
      <c r="D35" s="173">
        <f>SUM(D30:D34)</f>
        <v>0</v>
      </c>
    </row>
    <row r="36" spans="1:4" s="119" customFormat="1">
      <c r="A36" s="106"/>
      <c r="C36" s="173"/>
      <c r="D36" s="173"/>
    </row>
    <row r="37" spans="1:4" s="119" customFormat="1">
      <c r="A37" s="140" t="s">
        <v>264</v>
      </c>
      <c r="B37" s="136"/>
      <c r="C37" s="139"/>
      <c r="D37" s="139"/>
    </row>
    <row r="38" spans="1:4" s="119" customFormat="1">
      <c r="A38" s="106"/>
      <c r="C38" s="173"/>
      <c r="D38" s="173"/>
    </row>
    <row r="39" spans="1:4" s="119" customFormat="1">
      <c r="A39" s="106" t="s">
        <v>301</v>
      </c>
      <c r="C39" s="173">
        <v>1001</v>
      </c>
      <c r="D39" s="173">
        <v>1505</v>
      </c>
    </row>
    <row r="40" spans="1:4" s="119" customFormat="1">
      <c r="A40" s="106" t="s">
        <v>272</v>
      </c>
      <c r="C40" s="173"/>
      <c r="D40" s="173"/>
    </row>
    <row r="41" spans="1:4" s="119" customFormat="1">
      <c r="A41" s="106" t="s">
        <v>273</v>
      </c>
      <c r="C41" s="173"/>
      <c r="D41" s="173"/>
    </row>
    <row r="42" spans="1:4" s="119" customFormat="1">
      <c r="A42" s="106" t="s">
        <v>303</v>
      </c>
      <c r="C42" s="173"/>
      <c r="D42" s="173">
        <v>0</v>
      </c>
    </row>
    <row r="43" spans="1:4" s="119" customFormat="1">
      <c r="A43" s="106"/>
      <c r="C43" s="173"/>
      <c r="D43" s="173"/>
    </row>
    <row r="44" spans="1:4" s="119" customFormat="1">
      <c r="A44" s="140" t="s">
        <v>265</v>
      </c>
      <c r="B44" s="136"/>
      <c r="C44" s="139">
        <f>SUM(C39:C43)</f>
        <v>1001</v>
      </c>
      <c r="D44" s="139">
        <f>+D39</f>
        <v>1505</v>
      </c>
    </row>
    <row r="45" spans="1:4" s="119" customFormat="1">
      <c r="A45" s="106"/>
      <c r="C45" s="173"/>
      <c r="D45" s="173"/>
    </row>
    <row r="46" spans="1:4" s="119" customFormat="1">
      <c r="A46" s="106" t="s">
        <v>266</v>
      </c>
      <c r="C46" s="173">
        <f>C44+C35+C26</f>
        <v>-3350</v>
      </c>
      <c r="D46" s="173">
        <v>0</v>
      </c>
    </row>
    <row r="47" spans="1:4" s="119" customFormat="1">
      <c r="A47" s="106"/>
      <c r="C47" s="173"/>
      <c r="D47" s="173"/>
    </row>
    <row r="48" spans="1:4" s="119" customFormat="1">
      <c r="A48" s="140" t="s">
        <v>267</v>
      </c>
      <c r="B48" s="136"/>
      <c r="C48" s="139">
        <v>11354</v>
      </c>
      <c r="D48" s="139">
        <v>11354</v>
      </c>
    </row>
    <row r="49" spans="1:24" s="119" customFormat="1">
      <c r="A49" s="140" t="s">
        <v>268</v>
      </c>
      <c r="B49" s="136"/>
      <c r="C49" s="139">
        <v>11354</v>
      </c>
      <c r="D49" s="139">
        <v>11354</v>
      </c>
    </row>
    <row r="50" spans="1:24" s="119" customFormat="1">
      <c r="A50" s="140" t="s">
        <v>269</v>
      </c>
      <c r="B50" s="136"/>
      <c r="C50" s="139">
        <f>C49-C48</f>
        <v>0</v>
      </c>
      <c r="D50" s="139">
        <v>0</v>
      </c>
    </row>
    <row r="51" spans="1:24" s="119" customFormat="1">
      <c r="A51" s="318"/>
      <c r="B51" s="136"/>
      <c r="C51" s="314"/>
      <c r="D51" s="314"/>
    </row>
    <row r="52" spans="1:24" s="106" customFormat="1">
      <c r="A52" s="116" t="s">
        <v>270</v>
      </c>
      <c r="B52" s="119"/>
      <c r="C52" s="117"/>
      <c r="D52" s="118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</row>
    <row r="53" spans="1:24">
      <c r="A53" s="116" t="s">
        <v>271</v>
      </c>
      <c r="B53" s="119"/>
      <c r="C53" s="117"/>
      <c r="D53" s="118"/>
    </row>
    <row r="54" spans="1:24">
      <c r="A54" s="116"/>
      <c r="B54" s="119"/>
      <c r="C54" s="117"/>
      <c r="D54" s="118"/>
    </row>
    <row r="55" spans="1:24" ht="14.25">
      <c r="A55" s="187" t="s">
        <v>34</v>
      </c>
      <c r="B55" s="188"/>
      <c r="C55" s="188"/>
      <c r="D55" s="303" t="s">
        <v>345</v>
      </c>
      <c r="E55" s="210"/>
    </row>
    <row r="56" spans="1:24" ht="12.75" customHeight="1">
      <c r="A56" s="187"/>
      <c r="B56" s="188"/>
      <c r="C56" s="211" t="s">
        <v>37</v>
      </c>
      <c r="D56" s="298"/>
      <c r="E56" s="210"/>
    </row>
    <row r="57" spans="1:24" ht="14.25">
      <c r="A57" s="187" t="s">
        <v>341</v>
      </c>
      <c r="B57" s="188"/>
      <c r="C57" s="211"/>
      <c r="D57" s="298"/>
      <c r="E57" s="188"/>
    </row>
    <row r="58" spans="1:24" ht="14.25">
      <c r="A58" s="187" t="s">
        <v>36</v>
      </c>
      <c r="B58" s="188"/>
      <c r="C58" s="210"/>
      <c r="D58" s="295"/>
      <c r="E58" s="188"/>
    </row>
    <row r="59" spans="1:24" ht="14.25">
      <c r="A59" s="187" t="s">
        <v>342</v>
      </c>
      <c r="B59" s="188"/>
      <c r="C59" s="188"/>
      <c r="D59" s="185"/>
      <c r="E59" s="188"/>
    </row>
    <row r="60" spans="1:24" ht="14.25">
      <c r="A60" s="187"/>
      <c r="B60" s="188"/>
      <c r="C60" s="188"/>
      <c r="D60" s="185"/>
      <c r="E60" s="188"/>
    </row>
    <row r="61" spans="1:24" ht="14.25">
      <c r="A61" s="187"/>
      <c r="B61" s="188"/>
      <c r="C61" s="211" t="s">
        <v>309</v>
      </c>
      <c r="D61" s="298" t="s">
        <v>310</v>
      </c>
    </row>
    <row r="62" spans="1:24" ht="14.25">
      <c r="A62" s="187" t="s">
        <v>343</v>
      </c>
      <c r="B62" s="188"/>
      <c r="C62" s="211" t="s">
        <v>94</v>
      </c>
      <c r="D62" s="185" t="s">
        <v>94</v>
      </c>
    </row>
    <row r="63" spans="1:24" ht="15">
      <c r="A63" s="187" t="s">
        <v>109</v>
      </c>
      <c r="B63" s="188"/>
      <c r="C63" s="188"/>
      <c r="D63" s="189"/>
      <c r="E63" s="192"/>
      <c r="F63" s="188"/>
    </row>
    <row r="64" spans="1:24" ht="14.25">
      <c r="A64" s="187" t="s">
        <v>344</v>
      </c>
      <c r="B64" s="188"/>
      <c r="C64" s="188"/>
      <c r="D64" s="185"/>
      <c r="E64" s="210"/>
      <c r="F64" s="210"/>
      <c r="G64" s="188"/>
    </row>
    <row r="65" spans="1:7" ht="15">
      <c r="A65" s="187" t="s">
        <v>93</v>
      </c>
      <c r="B65" s="188"/>
      <c r="C65" s="188"/>
      <c r="D65" s="185"/>
      <c r="E65" s="297"/>
      <c r="F65" s="297"/>
      <c r="G65" s="188"/>
    </row>
    <row r="66" spans="1:7" ht="15">
      <c r="A66" s="304" t="s">
        <v>331</v>
      </c>
      <c r="B66" s="215"/>
      <c r="C66" s="215"/>
      <c r="D66" s="300"/>
      <c r="E66" s="192"/>
      <c r="F66" s="192"/>
      <c r="G66" s="188"/>
    </row>
    <row r="67" spans="1:7">
      <c r="C67" s="43"/>
      <c r="D67" s="43"/>
    </row>
    <row r="69" spans="1:7">
      <c r="C69" s="60"/>
    </row>
    <row r="70" spans="1:7">
      <c r="C70" s="60"/>
    </row>
  </sheetData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Balance Sheet</vt:lpstr>
      <vt:lpstr>working BS</vt:lpstr>
      <vt:lpstr>Profit and Loss - Normal</vt:lpstr>
      <vt:lpstr>note 2</vt:lpstr>
      <vt:lpstr>notes</vt:lpstr>
      <vt:lpstr>note 7 dep</vt:lpstr>
      <vt:lpstr>Related party trans</vt:lpstr>
      <vt:lpstr>note 8 inv</vt:lpstr>
      <vt:lpstr>CASH FLOW</vt:lpstr>
      <vt:lpstr>dep tax_IT</vt:lpstr>
      <vt:lpstr>grouping</vt:lpstr>
      <vt:lpstr>PROVISION FOR TAX</vt:lpstr>
      <vt:lpstr>'Balance Sheet'!Print_Area</vt:lpstr>
      <vt:lpstr>grouping!Print_Area</vt:lpstr>
      <vt:lpstr>grouping!Print_Titles</vt:lpstr>
      <vt:lpstr>notes!Print_Titles</vt:lpstr>
    </vt:vector>
  </TitlesOfParts>
  <Company>Deloitte Touche Tohmatsu India Private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 Touche Tohmatsu India Private Limited</dc:creator>
  <cp:lastModifiedBy>Administrator</cp:lastModifiedBy>
  <cp:lastPrinted>2019-08-13T12:03:42Z</cp:lastPrinted>
  <dcterms:created xsi:type="dcterms:W3CDTF">2012-03-12T08:36:04Z</dcterms:created>
  <dcterms:modified xsi:type="dcterms:W3CDTF">2019-09-05T12:49:23Z</dcterms:modified>
</cp:coreProperties>
</file>