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210" windowWidth="15120" windowHeight="5145" tabRatio="877" firstSheet="1" activeTab="1"/>
  </bookViews>
  <sheets>
    <sheet name="BS Working " sheetId="101" state="hidden" r:id="rId1"/>
    <sheet name="Balance Sheet" sheetId="3" r:id="rId2"/>
    <sheet name="Profit and Loss - Normal" sheetId="4" r:id="rId3"/>
    <sheet name="note 2" sheetId="66" r:id="rId4"/>
    <sheet name="NOTES ALL" sheetId="67" r:id="rId5"/>
    <sheet name="note 10" sheetId="75" r:id="rId6"/>
    <sheet name="cash flow" sheetId="98" r:id="rId7"/>
    <sheet name="Related party trans" sheetId="92" state="hidden" r:id="rId8"/>
    <sheet name="dep tax" sheetId="90" state="hidden" r:id="rId9"/>
    <sheet name="stock summary" sheetId="96" state="hidden" r:id="rId10"/>
    <sheet name="PROVISION FOR TAX" sheetId="97" state="hidden" r:id="rId11"/>
    <sheet name="IT " sheetId="99" state="hidden" r:id="rId12"/>
    <sheet name="grouping" sheetId="100" state="hidden" r:id="rId13"/>
  </sheets>
  <externalReferences>
    <externalReference r:id="rId14"/>
  </externalReferences>
  <definedNames>
    <definedName name="___INDEX_SHEET___ASAP_Utilities" localSheetId="12">#REF!</definedName>
    <definedName name="Contents" localSheetId="12">#REF!</definedName>
    <definedName name="_xlnm.Print_Area" localSheetId="1">'Balance Sheet'!$A$1:$I$67</definedName>
    <definedName name="_xlnm.Print_Area" localSheetId="2">'Profit and Loss - Normal'!$B$1:$G$62</definedName>
    <definedName name="_xlnm.Print_Titles" localSheetId="12">grouping!$1:$6</definedName>
    <definedName name="_xlnm.Print_Titles" localSheetId="4">'NOTES ALL'!$1:$2</definedName>
  </definedNames>
  <calcPr calcId="124519"/>
</workbook>
</file>

<file path=xl/calcChain.xml><?xml version="1.0" encoding="utf-8"?>
<calcChain xmlns="http://schemas.openxmlformats.org/spreadsheetml/2006/main">
  <c r="D16" i="67"/>
  <c r="D85"/>
  <c r="D86"/>
  <c r="G40" i="3" s="1"/>
  <c r="D65" i="67"/>
  <c r="D127" l="1"/>
  <c r="N8" i="3" l="1"/>
  <c r="N16" l="1"/>
  <c r="E150" i="67"/>
  <c r="B2" i="66"/>
  <c r="E95" i="67"/>
  <c r="D95"/>
  <c r="K41" i="75" l="1"/>
  <c r="J41"/>
  <c r="I41"/>
  <c r="H41"/>
  <c r="G41"/>
  <c r="F41"/>
  <c r="E41"/>
  <c r="D41"/>
  <c r="C41"/>
  <c r="B41"/>
  <c r="K42"/>
  <c r="J42"/>
  <c r="I42"/>
  <c r="H42"/>
  <c r="G42"/>
  <c r="F42"/>
  <c r="E42"/>
  <c r="D42"/>
  <c r="C42"/>
  <c r="B42"/>
  <c r="H40"/>
  <c r="G40"/>
  <c r="F40"/>
  <c r="E40"/>
  <c r="D40"/>
  <c r="C40"/>
  <c r="B40"/>
  <c r="H39"/>
  <c r="G39"/>
  <c r="F39"/>
  <c r="E39"/>
  <c r="D39"/>
  <c r="C39"/>
  <c r="B39"/>
  <c r="F64" i="101"/>
  <c r="E28"/>
  <c r="F33"/>
  <c r="C45" i="98"/>
  <c r="J44" i="3"/>
  <c r="J43"/>
  <c r="J42"/>
  <c r="J41"/>
  <c r="J20"/>
  <c r="J19"/>
  <c r="J18"/>
  <c r="J17"/>
  <c r="E29" i="67" l="1"/>
  <c r="C29" i="100" l="1"/>
  <c r="C31" s="1"/>
  <c r="B28"/>
  <c r="C24"/>
  <c r="B24"/>
  <c r="B14"/>
  <c r="B10"/>
  <c r="E10" i="4" l="1"/>
  <c r="D150" i="67"/>
  <c r="E137" l="1"/>
  <c r="D137"/>
  <c r="G34" i="75"/>
  <c r="E20" i="4" s="1"/>
  <c r="B45" i="98" l="1"/>
  <c r="B51" l="1"/>
  <c r="K26" i="75" l="1"/>
  <c r="K40" s="1"/>
  <c r="D107" i="67" l="1"/>
  <c r="G46" i="3" s="1"/>
  <c r="D94" i="67"/>
  <c r="E55" i="101" s="1"/>
  <c r="D67" i="67"/>
  <c r="G23" i="3" s="1"/>
  <c r="D31" i="67"/>
  <c r="G15" i="3" s="1"/>
  <c r="E19" i="4"/>
  <c r="E21"/>
  <c r="B11" i="98"/>
  <c r="I28" i="75"/>
  <c r="I39" s="1"/>
  <c r="G16" i="3"/>
  <c r="J16" s="1"/>
  <c r="D118" i="67"/>
  <c r="G47" i="3" s="1"/>
  <c r="D58" i="67"/>
  <c r="G22" i="3" s="1"/>
  <c r="D74" i="67"/>
  <c r="D76" s="1"/>
  <c r="G24" i="3" s="1"/>
  <c r="D10" i="67"/>
  <c r="E12" i="4"/>
  <c r="E23" l="1"/>
  <c r="E25" s="1"/>
  <c r="E29" s="1"/>
  <c r="E33" s="1"/>
  <c r="E41" l="1"/>
  <c r="B9" i="98"/>
  <c r="C51"/>
  <c r="B28" l="1"/>
  <c r="B47" s="1"/>
  <c r="E45" i="4"/>
  <c r="E47" s="1"/>
  <c r="D13" i="67"/>
  <c r="E10"/>
  <c r="G17" i="4" l="1"/>
  <c r="F64" i="67" l="1"/>
  <c r="E56" i="101"/>
  <c r="F66" i="67" l="1"/>
  <c r="F75" l="1"/>
  <c r="I21" i="3" l="1"/>
  <c r="K21" l="1"/>
  <c r="J21"/>
  <c r="F8" i="4"/>
  <c r="E49" i="67"/>
  <c r="E86"/>
  <c r="H40" i="3" s="1"/>
  <c r="E67" i="67"/>
  <c r="H23" i="3" s="1"/>
  <c r="N23" s="1"/>
  <c r="E76" i="67"/>
  <c r="H24" i="3" s="1"/>
  <c r="J24" l="1"/>
  <c r="N24"/>
  <c r="J40"/>
  <c r="N40"/>
  <c r="E48" i="67"/>
  <c r="D48" s="1"/>
  <c r="D49"/>
  <c r="E118"/>
  <c r="H47" i="3" s="1"/>
  <c r="N47" s="1"/>
  <c r="E107" i="67"/>
  <c r="H46" i="3" s="1"/>
  <c r="N46" s="1"/>
  <c r="E97" i="67"/>
  <c r="H45" i="3" s="1"/>
  <c r="N45" s="1"/>
  <c r="E58" i="67"/>
  <c r="H22" i="3" s="1"/>
  <c r="N22" s="1"/>
  <c r="E31" i="67"/>
  <c r="H15" i="3" s="1"/>
  <c r="N15" s="1"/>
  <c r="K24" i="75"/>
  <c r="K22"/>
  <c r="K20"/>
  <c r="K18"/>
  <c r="K16"/>
  <c r="K13"/>
  <c r="K12"/>
  <c r="K11"/>
  <c r="E127" i="67"/>
  <c r="F127"/>
  <c r="F21" i="4"/>
  <c r="F150" i="67"/>
  <c r="F19" i="4"/>
  <c r="F137" i="67"/>
  <c r="F13"/>
  <c r="F16" s="1"/>
  <c r="N52" i="3" l="1"/>
  <c r="H52"/>
  <c r="K15"/>
  <c r="J15"/>
  <c r="F10" i="4"/>
  <c r="F12" s="1"/>
  <c r="D97" i="67"/>
  <c r="G45" i="3" s="1"/>
  <c r="F18" i="67"/>
  <c r="I9" i="3" s="1"/>
  <c r="I47"/>
  <c r="I46"/>
  <c r="I45"/>
  <c r="I40"/>
  <c r="I24"/>
  <c r="I23"/>
  <c r="I22"/>
  <c r="I15"/>
  <c r="G20" i="4"/>
  <c r="G21"/>
  <c r="G19"/>
  <c r="G18"/>
  <c r="G10"/>
  <c r="I30" i="90"/>
  <c r="J30" s="1"/>
  <c r="I38"/>
  <c r="J38" s="1"/>
  <c r="I36"/>
  <c r="J36" s="1"/>
  <c r="I34"/>
  <c r="J34" s="1"/>
  <c r="J32"/>
  <c r="I39"/>
  <c r="J39" s="1"/>
  <c r="I37"/>
  <c r="J37" s="1"/>
  <c r="I35"/>
  <c r="J35" s="1"/>
  <c r="I33"/>
  <c r="J33" s="1"/>
  <c r="I31"/>
  <c r="J31" s="1"/>
  <c r="I29"/>
  <c r="J29" s="1"/>
  <c r="F25"/>
  <c r="G25" s="1"/>
  <c r="F24"/>
  <c r="G24" s="1"/>
  <c r="K45" i="3" l="1"/>
  <c r="G52"/>
  <c r="J45"/>
  <c r="G23" i="4"/>
  <c r="I32" i="75"/>
  <c r="F22" i="90" l="1"/>
  <c r="C33" i="99" l="1"/>
  <c r="C25"/>
  <c r="C19"/>
  <c r="D14"/>
  <c r="C14"/>
  <c r="C9" l="1"/>
  <c r="D9"/>
  <c r="E32" i="75" l="1"/>
  <c r="B28" l="1"/>
  <c r="A24" i="90"/>
  <c r="H19" l="1"/>
  <c r="G19"/>
  <c r="F19"/>
  <c r="E19"/>
  <c r="I17"/>
  <c r="J17" s="1"/>
  <c r="I16"/>
  <c r="J16" s="1"/>
  <c r="I15"/>
  <c r="J15" s="1"/>
  <c r="I14"/>
  <c r="J14" s="1"/>
  <c r="I13"/>
  <c r="J13" s="1"/>
  <c r="I12"/>
  <c r="J12" s="1"/>
  <c r="I11"/>
  <c r="J11" s="1"/>
  <c r="J10"/>
  <c r="I9"/>
  <c r="J9" s="1"/>
  <c r="I8"/>
  <c r="J8" s="1"/>
  <c r="I7"/>
  <c r="J7" s="1"/>
  <c r="J19" l="1"/>
  <c r="I19"/>
  <c r="J11" i="97" l="1"/>
  <c r="D34" i="75"/>
  <c r="C34"/>
  <c r="B34"/>
  <c r="B35" s="1"/>
  <c r="K28"/>
  <c r="K39" s="1"/>
  <c r="E28"/>
  <c r="J28" s="1"/>
  <c r="J39" s="1"/>
  <c r="E26"/>
  <c r="E25"/>
  <c r="E24"/>
  <c r="H24" s="1"/>
  <c r="I22"/>
  <c r="E22"/>
  <c r="E20"/>
  <c r="H20" s="1"/>
  <c r="I20" s="1"/>
  <c r="E18"/>
  <c r="H18" s="1"/>
  <c r="E16"/>
  <c r="F14"/>
  <c r="E13"/>
  <c r="H13" s="1"/>
  <c r="E12"/>
  <c r="H12" s="1"/>
  <c r="E11"/>
  <c r="H11" s="1"/>
  <c r="H14" l="1"/>
  <c r="I24"/>
  <c r="J24" s="1"/>
  <c r="I13"/>
  <c r="J13" s="1"/>
  <c r="I12"/>
  <c r="J12" s="1"/>
  <c r="I18"/>
  <c r="J18" s="1"/>
  <c r="K14"/>
  <c r="I26"/>
  <c r="J22"/>
  <c r="G14"/>
  <c r="E14"/>
  <c r="E34" s="1"/>
  <c r="J20"/>
  <c r="I11"/>
  <c r="J11" s="1"/>
  <c r="J26" l="1"/>
  <c r="J40" s="1"/>
  <c r="I40"/>
  <c r="E41" i="67"/>
  <c r="F23" i="4"/>
  <c r="F25" s="1"/>
  <c r="F29" s="1"/>
  <c r="F33" s="1"/>
  <c r="E13" i="67" s="1"/>
  <c r="E16" s="1"/>
  <c r="I14" i="75"/>
  <c r="J14"/>
  <c r="I16"/>
  <c r="E18" i="67" l="1"/>
  <c r="D12"/>
  <c r="D18" s="1"/>
  <c r="F41" i="4"/>
  <c r="F45" s="1"/>
  <c r="F47" s="1"/>
  <c r="C9" i="98"/>
  <c r="C28" s="1"/>
  <c r="C47" s="1"/>
  <c r="J16" i="75"/>
  <c r="G9" i="3" l="1"/>
  <c r="H9"/>
  <c r="G26" l="1"/>
  <c r="G53" s="1"/>
  <c r="H26"/>
  <c r="H53" s="1"/>
  <c r="N9"/>
  <c r="N26" s="1"/>
  <c r="N53" s="1"/>
  <c r="J35" i="97"/>
  <c r="J30"/>
  <c r="A1" i="98" l="1"/>
  <c r="A45" i="92" l="1"/>
  <c r="E49" l="1"/>
  <c r="E48"/>
  <c r="D49"/>
  <c r="D48"/>
  <c r="F22" i="66" l="1"/>
  <c r="F25" s="1"/>
  <c r="F30" s="1"/>
  <c r="D22"/>
  <c r="D25" s="1"/>
  <c r="D30" s="1"/>
  <c r="E25"/>
  <c r="C25"/>
  <c r="A2" i="75" l="1"/>
  <c r="C44" i="96" l="1"/>
  <c r="A44"/>
  <c r="E41"/>
  <c r="F40" s="1"/>
  <c r="F26" s="1"/>
  <c r="C41"/>
  <c r="B40" s="1"/>
  <c r="F25" s="1"/>
  <c r="G32"/>
  <c r="B30"/>
  <c r="B44" s="1"/>
  <c r="C27"/>
  <c r="D17"/>
  <c r="E17" s="1"/>
  <c r="H17" s="1"/>
  <c r="E15"/>
  <c r="H13"/>
  <c r="E9"/>
  <c r="F9" s="1"/>
  <c r="H9" s="1"/>
  <c r="E8"/>
  <c r="F8" s="1"/>
  <c r="H8" s="1"/>
  <c r="E7"/>
  <c r="F7" s="1"/>
  <c r="F24" l="1"/>
  <c r="D44"/>
  <c r="C31"/>
  <c r="G7"/>
  <c r="H7" s="1"/>
  <c r="H11" s="1"/>
  <c r="C34"/>
  <c r="C36" s="1"/>
  <c r="G36" s="1"/>
  <c r="F15" i="66" l="1"/>
  <c r="F17" s="1"/>
  <c r="F12"/>
  <c r="I8" i="3" l="1"/>
  <c r="I26" s="1"/>
  <c r="H8"/>
  <c r="D12" i="66"/>
  <c r="D15" s="1"/>
  <c r="D17" s="1"/>
  <c r="G8" i="3" s="1"/>
  <c r="D9" i="66"/>
  <c r="C15" l="1"/>
  <c r="F9" l="1"/>
  <c r="B1" i="4" l="1"/>
  <c r="B1" i="66" s="1"/>
  <c r="B1" i="67" s="1"/>
  <c r="A1" i="75" s="1"/>
  <c r="A1" i="90" l="1"/>
  <c r="A1" i="96" l="1"/>
  <c r="J8" i="97" l="1"/>
  <c r="J20" l="1"/>
  <c r="J22" s="1"/>
  <c r="J24" s="1"/>
  <c r="J25" s="1"/>
  <c r="J6" l="1"/>
  <c r="J13" s="1"/>
  <c r="J15" s="1"/>
  <c r="J31"/>
  <c r="J32"/>
  <c r="J36" s="1"/>
  <c r="F34" i="75" l="1"/>
  <c r="H34"/>
  <c r="I34" l="1"/>
  <c r="J34" s="1"/>
  <c r="G32" i="3" s="1"/>
  <c r="K34" i="75"/>
  <c r="I35"/>
  <c r="J32"/>
  <c r="F35" l="1"/>
  <c r="K35" s="1"/>
  <c r="J35"/>
  <c r="I32" i="3" s="1"/>
  <c r="I52"/>
</calcChain>
</file>

<file path=xl/sharedStrings.xml><?xml version="1.0" encoding="utf-8"?>
<sst xmlns="http://schemas.openxmlformats.org/spreadsheetml/2006/main" count="633" uniqueCount="416">
  <si>
    <t>A</t>
  </si>
  <si>
    <t>EQUITY AND LIABILITIES</t>
  </si>
  <si>
    <t>Shareholders’ funds</t>
  </si>
  <si>
    <t xml:space="preserve">(a) Share capital </t>
  </si>
  <si>
    <t>(b) Reserves and surplus</t>
  </si>
  <si>
    <t>(c) Money received against share warrants</t>
  </si>
  <si>
    <t>Share application money pending allotment</t>
  </si>
  <si>
    <t>Non-current liabilities</t>
  </si>
  <si>
    <t>(a) Long-term borrowings</t>
  </si>
  <si>
    <t>(d) Long-term provisions</t>
  </si>
  <si>
    <t>Current liabilities</t>
  </si>
  <si>
    <t>(a) Short-term borrowings</t>
  </si>
  <si>
    <t>(b) Trade payables</t>
  </si>
  <si>
    <t>(c) Other current liabilities</t>
  </si>
  <si>
    <t>(d) Short-term provisions</t>
  </si>
  <si>
    <t>GN 6.17</t>
  </si>
  <si>
    <t>TOTAL</t>
  </si>
  <si>
    <t>B</t>
  </si>
  <si>
    <t>ASSETS</t>
  </si>
  <si>
    <t>Non-current assets</t>
  </si>
  <si>
    <t>(a) Fixed assets</t>
  </si>
  <si>
    <t>(i) Tangible assets</t>
  </si>
  <si>
    <t>(ii) Intangible assets</t>
  </si>
  <si>
    <t>(iii) Capital work-in-progress</t>
  </si>
  <si>
    <t>(iv) Intangible assets under development</t>
  </si>
  <si>
    <t>(v) Fixed assets held for sale</t>
  </si>
  <si>
    <t>(b) Non-current investments</t>
  </si>
  <si>
    <t>(d) Long-term loans and advances</t>
  </si>
  <si>
    <t>(e) Other non-current assets</t>
  </si>
  <si>
    <t>Current assets</t>
  </si>
  <si>
    <t>(a) Current investments</t>
  </si>
  <si>
    <t>(b) Inventories</t>
  </si>
  <si>
    <t>(c) Trade receivables</t>
  </si>
  <si>
    <t>(e) Short-term loans and advances</t>
  </si>
  <si>
    <t>(f) Other current assets</t>
  </si>
  <si>
    <t xml:space="preserve">In terms of our report attached. </t>
  </si>
  <si>
    <t xml:space="preserve">For and on behalf of the Board of Directors </t>
  </si>
  <si>
    <t>Chartered Accountants</t>
  </si>
  <si>
    <t xml:space="preserve"> </t>
  </si>
  <si>
    <t>Particulars</t>
  </si>
  <si>
    <t>Less: Excise duty</t>
  </si>
  <si>
    <t>Other income</t>
  </si>
  <si>
    <t>Total revenue (1+2)</t>
  </si>
  <si>
    <t>Expenses</t>
  </si>
  <si>
    <t>(a) Cost of materials consumed</t>
  </si>
  <si>
    <t>(b) Purchases of stock-in-trade</t>
  </si>
  <si>
    <t>(c) Changes in inventories of finished goods, work-in-progress and stock-in-trade</t>
  </si>
  <si>
    <t>(d) Employee benefits expense</t>
  </si>
  <si>
    <t>(e) Finance costs</t>
  </si>
  <si>
    <t>(f) Depreciation and amortisation expense</t>
  </si>
  <si>
    <t>(g) Other expenses</t>
  </si>
  <si>
    <t>Total expenses</t>
  </si>
  <si>
    <t>Exceptional items</t>
  </si>
  <si>
    <t>Extraordinary items</t>
  </si>
  <si>
    <t>Tax expense:</t>
  </si>
  <si>
    <t>(a) Current tax expense for current year</t>
  </si>
  <si>
    <t>(a) Basic</t>
  </si>
  <si>
    <t>(b) Diluted</t>
  </si>
  <si>
    <t>In terms of our report attached.</t>
  </si>
  <si>
    <t>Total</t>
  </si>
  <si>
    <t>(a) Authorised</t>
  </si>
  <si>
    <t>(c) Subscribed and fully paid up</t>
  </si>
  <si>
    <t xml:space="preserve">From banks </t>
  </si>
  <si>
    <t>From other parties</t>
  </si>
  <si>
    <t>Gross block</t>
  </si>
  <si>
    <t>Amount</t>
  </si>
  <si>
    <t>(b)</t>
  </si>
  <si>
    <t>(a) Cash on hand</t>
  </si>
  <si>
    <t>(i) In current accounts</t>
  </si>
  <si>
    <t>(a)</t>
  </si>
  <si>
    <t>Opening stock</t>
  </si>
  <si>
    <t>Holding Company</t>
  </si>
  <si>
    <t>Number of shares</t>
  </si>
  <si>
    <t>(i) Continuing operations</t>
  </si>
  <si>
    <t>(d) Cash and cash equivalents</t>
  </si>
  <si>
    <t>Profit / (Loss) before exceptional and extraordinary items and tax (3 - 4)</t>
  </si>
  <si>
    <t xml:space="preserve">(c) Other long-term liabilities </t>
  </si>
  <si>
    <t>(b) Deferred tax liabilities (net)</t>
  </si>
  <si>
    <t>(c) Deferred tax assets (net)</t>
  </si>
  <si>
    <t>Revenue from operations (gross)</t>
  </si>
  <si>
    <t>Revenue from operations (net)</t>
  </si>
  <si>
    <t>AS 20.8
AS 20.9
GN 9.11</t>
  </si>
  <si>
    <t>Trade Payable</t>
  </si>
  <si>
    <t>Air Conditioner</t>
  </si>
  <si>
    <t>Motor Car</t>
  </si>
  <si>
    <t>Office Equipment</t>
  </si>
  <si>
    <t>Depreciation</t>
  </si>
  <si>
    <t>Net Block</t>
  </si>
  <si>
    <t>Qty</t>
  </si>
  <si>
    <t>Total(10)</t>
  </si>
  <si>
    <t>Place : Mumbai</t>
  </si>
  <si>
    <t>Director</t>
  </si>
  <si>
    <r>
      <t xml:space="preserve">Ref No.
</t>
    </r>
    <r>
      <rPr>
        <sz val="10"/>
        <rFont val="Times New Roman"/>
        <family val="1"/>
      </rPr>
      <t>GI 3
GN 6.10</t>
    </r>
  </si>
  <si>
    <t>Additions/Adustment during the period</t>
  </si>
  <si>
    <t>For the period</t>
  </si>
  <si>
    <t>Additions/ Adustment during the period</t>
  </si>
  <si>
    <t>Deductions/ Retirement during the period</t>
  </si>
  <si>
    <t>Previous Year</t>
  </si>
  <si>
    <t>(b) Balances with banks</t>
  </si>
  <si>
    <t>Conveyance</t>
  </si>
  <si>
    <t>Water Charges</t>
  </si>
  <si>
    <t/>
  </si>
  <si>
    <t>Notes No.</t>
  </si>
  <si>
    <t xml:space="preserve">(b) Issued </t>
  </si>
  <si>
    <t>Tools &amp; Equipment</t>
  </si>
  <si>
    <t>Atco Limited</t>
  </si>
  <si>
    <t>Other Liabilities</t>
  </si>
  <si>
    <t>Bank Charges</t>
  </si>
  <si>
    <t>For G.C.Patel &amp; Co.</t>
  </si>
  <si>
    <t>Gnaneshwar.C.Patel</t>
  </si>
  <si>
    <t>Partner</t>
  </si>
  <si>
    <t>Nitin Datanwala</t>
  </si>
  <si>
    <t>Depreciation As per Income Tax Act</t>
  </si>
  <si>
    <t xml:space="preserve">Sl.No. </t>
  </si>
  <si>
    <t>PARTICULARS</t>
  </si>
  <si>
    <t>DEP. RATE</t>
  </si>
  <si>
    <t>OPENING WDV</t>
  </si>
  <si>
    <t>SOLD DURING THE YEAR</t>
  </si>
  <si>
    <t>DEPRECIATION</t>
  </si>
  <si>
    <t>CLOSING WDV</t>
  </si>
  <si>
    <t>Computer</t>
  </si>
  <si>
    <t>Motar Car</t>
  </si>
  <si>
    <t>Plant &amp; Machinery</t>
  </si>
  <si>
    <t>Related Party disclosures</t>
  </si>
  <si>
    <t>Name of the related parties where control exists</t>
  </si>
  <si>
    <t>Name of the related party</t>
  </si>
  <si>
    <t>Nature of relationship</t>
  </si>
  <si>
    <t>Related parties with whom transactions have taken place during the period</t>
  </si>
  <si>
    <t>Enterprises over which key management personnel and their relatives are able to exercise significant influence</t>
  </si>
  <si>
    <t>Sr. No</t>
  </si>
  <si>
    <t>Name Of Related Party</t>
  </si>
  <si>
    <t>Description Of relationship</t>
  </si>
  <si>
    <t>Nature of Transaction</t>
  </si>
  <si>
    <t>Amount Of Transactions during the year</t>
  </si>
  <si>
    <t xml:space="preserve">As per our attached report of even date </t>
  </si>
  <si>
    <t>On Behalf of Board Of Directors</t>
  </si>
  <si>
    <t>Place  : Mumbai</t>
  </si>
  <si>
    <t>Key Management Personnel</t>
  </si>
  <si>
    <t>ATCOMAART SERVICES LIMITED</t>
  </si>
  <si>
    <t>Courier, Postage &amp; Telegram</t>
  </si>
  <si>
    <t>Fees &amp; Taxes</t>
  </si>
  <si>
    <t>Professional fees</t>
  </si>
  <si>
    <t>Printing &amp; Stationery</t>
  </si>
  <si>
    <t>Website expenses</t>
  </si>
  <si>
    <t>Miscellaneous Expenses</t>
  </si>
  <si>
    <t>Legal &amp; Professional Charges</t>
  </si>
  <si>
    <t>Telephone Expenses</t>
  </si>
  <si>
    <t>Sundry /Housekeeping Expenses</t>
  </si>
  <si>
    <t>Transportation charges</t>
  </si>
  <si>
    <t>Retainership Fees</t>
  </si>
  <si>
    <t>Computer 1</t>
  </si>
  <si>
    <t>Computer 4</t>
  </si>
  <si>
    <t>Computer 3</t>
  </si>
  <si>
    <t>Printer</t>
  </si>
  <si>
    <t xml:space="preserve">Air Conditioners </t>
  </si>
  <si>
    <t xml:space="preserve">Electronic Time Recorder </t>
  </si>
  <si>
    <t xml:space="preserve">Computer Software </t>
  </si>
  <si>
    <t>Misc.Income</t>
  </si>
  <si>
    <t>Computer Software</t>
  </si>
  <si>
    <t>Vaarad Ventures Limited</t>
  </si>
  <si>
    <t>For Finished Goods</t>
  </si>
  <si>
    <t>Purchase</t>
  </si>
  <si>
    <t xml:space="preserve">Sales </t>
  </si>
  <si>
    <t>Closing Stock</t>
  </si>
  <si>
    <t>For Cooler(In qty)</t>
  </si>
  <si>
    <t>Water Cooler</t>
  </si>
  <si>
    <t xml:space="preserve">Slicon </t>
  </si>
  <si>
    <t>Water Cap</t>
  </si>
  <si>
    <t>S.P.</t>
  </si>
  <si>
    <t>G.P.</t>
  </si>
  <si>
    <t>Closing stock(In rs.)</t>
  </si>
  <si>
    <t>In Rs)</t>
  </si>
  <si>
    <t>F.G.EWS</t>
  </si>
  <si>
    <t>General</t>
  </si>
  <si>
    <t>Mobile</t>
  </si>
  <si>
    <t>R.M</t>
  </si>
  <si>
    <t>Coolers</t>
  </si>
  <si>
    <t>EWS</t>
  </si>
  <si>
    <t>Purchases</t>
  </si>
  <si>
    <t>R.M.</t>
  </si>
  <si>
    <t>Cooler</t>
  </si>
  <si>
    <t>Sales</t>
  </si>
  <si>
    <t>Manu.EWS</t>
  </si>
  <si>
    <t>Op.EWS</t>
  </si>
  <si>
    <t>From Tally</t>
  </si>
  <si>
    <t>??</t>
  </si>
  <si>
    <t>G.P @48% on sales</t>
  </si>
  <si>
    <t>Balancing Fig.</t>
  </si>
  <si>
    <t>Stock Valuation as on 31.3.2012</t>
  </si>
  <si>
    <t>Raw Material Consumed</t>
  </si>
  <si>
    <t>opening</t>
  </si>
  <si>
    <t>purchase</t>
  </si>
  <si>
    <t>closing stock</t>
  </si>
  <si>
    <t>Sanjay Nimbalkar</t>
  </si>
  <si>
    <t>(a) Raw Material</t>
  </si>
  <si>
    <t>(b) Finished Goods</t>
  </si>
  <si>
    <t>Bonus Payable</t>
  </si>
  <si>
    <t xml:space="preserve"> Director</t>
  </si>
  <si>
    <t>Reconciliation of the number of shares outstanding at the beginning and at the end of the reporting period</t>
  </si>
  <si>
    <t>At the Beginning of period</t>
  </si>
  <si>
    <t>Add:- Issued during the year</t>
  </si>
  <si>
    <t>Less:- Brought Back during the year</t>
  </si>
  <si>
    <t>Outstanding at the end of period</t>
  </si>
  <si>
    <t>Details of each shareholder holding more than 5% shares:</t>
  </si>
  <si>
    <t>Name of Shareholder</t>
  </si>
  <si>
    <t>%</t>
  </si>
  <si>
    <t>Atco Limtied</t>
  </si>
  <si>
    <t>Opening Balance of Share Premium</t>
  </si>
  <si>
    <t>Closing Balance of Share Premium</t>
  </si>
  <si>
    <t>Opening Balance of Profit and Loss</t>
  </si>
  <si>
    <t>Closing Balance of Profit and Loss</t>
  </si>
  <si>
    <t>Add:- Share Premium during the year</t>
  </si>
  <si>
    <t xml:space="preserve"> Unsecured loan from HDFC Bank</t>
  </si>
  <si>
    <t>Withholding and other taxes payable</t>
  </si>
  <si>
    <t>Tax On Difference</t>
  </si>
  <si>
    <t xml:space="preserve">Holding </t>
  </si>
  <si>
    <t>Repayment by Holding</t>
  </si>
  <si>
    <t>Outstanding Amount</t>
  </si>
  <si>
    <t xml:space="preserve">Significant Accounting Policies </t>
  </si>
  <si>
    <t>Unsecured, considered good</t>
  </si>
  <si>
    <t xml:space="preserve">Significant  Accounting Policies </t>
  </si>
  <si>
    <t>(At lower of cost or Net Realisable Value )</t>
  </si>
  <si>
    <t>(As Certified and valued by Management)</t>
  </si>
  <si>
    <t>Intangilble Assets</t>
  </si>
  <si>
    <t>Tangible Assets:-</t>
  </si>
  <si>
    <t xml:space="preserve">Gnaneshwar. C. Patel </t>
  </si>
  <si>
    <t>Mem. No. 047327</t>
  </si>
  <si>
    <r>
      <t xml:space="preserve">For </t>
    </r>
    <r>
      <rPr>
        <b/>
        <sz val="10"/>
        <rFont val="Times New Roman"/>
        <family val="1"/>
      </rPr>
      <t>G. C. Patel &amp; Co.</t>
    </r>
  </si>
  <si>
    <t xml:space="preserve">Opening Balance  </t>
  </si>
  <si>
    <t>Tranfer To Profit And Loss Account</t>
  </si>
  <si>
    <t>Depreciation  As Per Companies Act</t>
  </si>
  <si>
    <t>Depreciation As Per Income Tax Act</t>
  </si>
  <si>
    <t>Difference</t>
  </si>
  <si>
    <t>Travelling Expenses</t>
  </si>
  <si>
    <t>FRN:113693W</t>
  </si>
  <si>
    <t>Earnings per share (of  Rs.2/- each)</t>
  </si>
  <si>
    <t>(b) Excess/(Short)  Provision of Income Tax Written Back</t>
  </si>
  <si>
    <t>(c) Deferred tax</t>
  </si>
  <si>
    <r>
      <t xml:space="preserve">Profit / (Loss) before extraordinary items and tax  (5 </t>
    </r>
    <r>
      <rPr>
        <u/>
        <sz val="10"/>
        <rFont val="Times New Roman"/>
        <family val="1"/>
      </rPr>
      <t>+</t>
    </r>
    <r>
      <rPr>
        <sz val="10"/>
        <rFont val="Times New Roman"/>
        <family val="1"/>
      </rPr>
      <t xml:space="preserve"> 6)</t>
    </r>
  </si>
  <si>
    <r>
      <t xml:space="preserve">Profit / (Loss) before tax  (7 </t>
    </r>
    <r>
      <rPr>
        <u/>
        <sz val="10"/>
        <rFont val="Times New Roman"/>
        <family val="1"/>
      </rPr>
      <t>+</t>
    </r>
    <r>
      <rPr>
        <sz val="10"/>
        <rFont val="Times New Roman"/>
        <family val="1"/>
      </rPr>
      <t xml:space="preserve"> 8)</t>
    </r>
  </si>
  <si>
    <r>
      <t xml:space="preserve">Profit / (Loss) for the year(9 </t>
    </r>
    <r>
      <rPr>
        <u/>
        <sz val="10"/>
        <rFont val="Times New Roman"/>
        <family val="1"/>
      </rPr>
      <t>+</t>
    </r>
    <r>
      <rPr>
        <sz val="10"/>
        <rFont val="Times New Roman"/>
        <family val="1"/>
      </rPr>
      <t>10)</t>
    </r>
  </si>
  <si>
    <t>Note No. "2":- SHARE CAPITAL</t>
  </si>
  <si>
    <t>Note No. "3":- RESERVES AND SURPLUS</t>
  </si>
  <si>
    <t>Note No. "4":-LONG TERM BORROWINGS</t>
  </si>
  <si>
    <t>Note No. "5":-DERRERED TAX LIABILITIES (NET)</t>
  </si>
  <si>
    <t>COMPUTATION OF TOTAL INCOME</t>
  </si>
  <si>
    <t>Business Income</t>
  </si>
  <si>
    <t>Net profit before Tax</t>
  </si>
  <si>
    <t>Add:-</t>
  </si>
  <si>
    <t>Depreciation as per Companies Act</t>
  </si>
  <si>
    <t>Less:-</t>
  </si>
  <si>
    <t>Depreciation as per Incomet Tax Act</t>
  </si>
  <si>
    <t>Profit/(Loss ) from business profession</t>
  </si>
  <si>
    <t>Taxable Profit/(loss) under normal provision of Income Tax Act</t>
  </si>
  <si>
    <t>MAT Calculation:</t>
  </si>
  <si>
    <t>Net Profit before Tax</t>
  </si>
  <si>
    <t>Tax @18.5%</t>
  </si>
  <si>
    <t>Education &amp; Higher Education Cess</t>
  </si>
  <si>
    <t>Total MAT Payable</t>
  </si>
  <si>
    <t>Interest on MAT Payable</t>
  </si>
  <si>
    <t>234B</t>
  </si>
  <si>
    <t>234C</t>
  </si>
  <si>
    <t xml:space="preserve">CASH FLOW STATEMENT </t>
  </si>
  <si>
    <t>CASH FLOW FROM OPERATING ACTIVITIES</t>
  </si>
  <si>
    <t>Profit Before Tax</t>
  </si>
  <si>
    <t xml:space="preserve">Adjustments </t>
  </si>
  <si>
    <t>Changes in assets and liabilities</t>
  </si>
  <si>
    <t>Inventories</t>
  </si>
  <si>
    <t>Trade &amp; other Receivables</t>
  </si>
  <si>
    <t>Trade payable &amp; Provisions</t>
  </si>
  <si>
    <t>Other Current Assets</t>
  </si>
  <si>
    <t>Extra ordinary Items</t>
  </si>
  <si>
    <t>Prior Years Expenses Written off</t>
  </si>
  <si>
    <t>Taxation for the year</t>
  </si>
  <si>
    <t>Income tax  and Deffered Tax</t>
  </si>
  <si>
    <t>Net Cash Generated from Operating Activities(A)</t>
  </si>
  <si>
    <t>CASH FLOW FROM INVESTING ACTIVITIES</t>
  </si>
  <si>
    <t>Purchase of Fixed Assets</t>
  </si>
  <si>
    <t>Capital WIP Tranferred</t>
  </si>
  <si>
    <t>Sale of Fixed Assets</t>
  </si>
  <si>
    <t>Investment in Subsidiaries</t>
  </si>
  <si>
    <t>Net Cash Generated from Investing Activities(B)</t>
  </si>
  <si>
    <t>CASH FLOW FROM FINANCING ACTIVITIES</t>
  </si>
  <si>
    <t>Proceeds to issue of shares</t>
  </si>
  <si>
    <t>Net Cash Generated from Financing Activities('C)</t>
  </si>
  <si>
    <t>Net Cash flow (A+B+C)</t>
  </si>
  <si>
    <t>Opening balance of Cash &amp; Cash Equivalents</t>
  </si>
  <si>
    <t>Closing balance of Cash &amp; Cash Equivalents</t>
  </si>
  <si>
    <t>Net Cash &amp; Cash Equivalents  for the year</t>
  </si>
  <si>
    <t>Note:-</t>
  </si>
  <si>
    <t>1.Previous Years figures have been re-grouped/re-arranged wherever necessary.</t>
  </si>
  <si>
    <t>Less than six month</t>
  </si>
  <si>
    <t>25,55,000 Equity shares of Rs.2 each with voting rights (P.Y 25,55,000 Equity Share of Rs.2/-each)</t>
  </si>
  <si>
    <t>25,55,000 Equity shares of Rs.2 each with voting rights (P.Y.25,55,000 Equity Share of Rs.2/-each)</t>
  </si>
  <si>
    <t>234A</t>
  </si>
  <si>
    <t>Total Tax Payable</t>
  </si>
  <si>
    <t xml:space="preserve">Less :    Taxes Paid  : TDS </t>
  </si>
  <si>
    <t xml:space="preserve">               Self Assessment Tax</t>
  </si>
  <si>
    <t xml:space="preserve">Round Off </t>
  </si>
  <si>
    <t>Refund</t>
  </si>
  <si>
    <t>Sd/-</t>
  </si>
  <si>
    <t xml:space="preserve"> Unsecured loan from Kotak Mahindra Bank</t>
  </si>
  <si>
    <t>50,00,000 Equity shares of Rs.2 each with voting rights (P.Y 50,00,000 Equity Share of Rs.2/- each)</t>
  </si>
  <si>
    <t>-</t>
  </si>
  <si>
    <t xml:space="preserve"> Disclosure of transactions with Related Parties during the Financial Year 2012-13</t>
  </si>
  <si>
    <t>Balance as on March 31, 2013  Debit/(Credit)</t>
  </si>
  <si>
    <t>Surcharge @5%</t>
  </si>
  <si>
    <t xml:space="preserve">36.    Previous year's figures have been regrouped, whenever necessary. </t>
  </si>
  <si>
    <t>Vickram Doshi</t>
  </si>
  <si>
    <t>Vickram Dosshi</t>
  </si>
  <si>
    <t>Advance From Holding</t>
  </si>
  <si>
    <t>Depreciation  As Per Companies Act- Difference of Previous Year</t>
  </si>
  <si>
    <t>CLOSING BALANCE</t>
  </si>
  <si>
    <t>A.Y.2013-14</t>
  </si>
  <si>
    <t>Bank Interest</t>
  </si>
  <si>
    <t>Trade receivables outstanding for a period exceeding six months from the date they were due for payment, considered good</t>
  </si>
  <si>
    <t>Long Term Borrowing</t>
  </si>
  <si>
    <t>Deferred Tax</t>
  </si>
  <si>
    <t>Other Current Liabilities</t>
  </si>
  <si>
    <t>Short Term Provisions</t>
  </si>
  <si>
    <t>Long Term loans &amp; Advances</t>
  </si>
  <si>
    <t>Note: Depreciation for software sold not charged .</t>
  </si>
  <si>
    <t>Conveyance Expenses</t>
  </si>
  <si>
    <t>2013-14</t>
  </si>
  <si>
    <t>2012-13</t>
  </si>
  <si>
    <t>In ITR</t>
  </si>
  <si>
    <t>Unsecured From  Holding  company</t>
  </si>
  <si>
    <t>Date : 30th May, 2014</t>
  </si>
  <si>
    <t>Telephone Exp</t>
  </si>
  <si>
    <t>Internet charges</t>
  </si>
  <si>
    <t>Fees &amp; taxes</t>
  </si>
  <si>
    <t>in ITR</t>
  </si>
  <si>
    <t>ADMINISTRATION EXPENSES</t>
  </si>
  <si>
    <t>AS AT 31.3.2015</t>
  </si>
  <si>
    <t>Prior period expenses</t>
  </si>
  <si>
    <t>Adjustment on account of Depreciation according to Companies Act 2013</t>
  </si>
  <si>
    <t>Unsecured loan represents amount lent by the holding company.</t>
  </si>
  <si>
    <t>Long term Provisions</t>
  </si>
  <si>
    <t>Rent</t>
  </si>
  <si>
    <t>ADDITIONS / REVALUATION ON OR BEFORE 02/10/2015</t>
  </si>
  <si>
    <t>ADDITIONS / REVALUATION AFTER 02/10/2016</t>
  </si>
  <si>
    <t>Long Term Loans and Advances</t>
  </si>
  <si>
    <t xml:space="preserve">                        </t>
  </si>
  <si>
    <t>AS AT 31.3.2017</t>
  </si>
  <si>
    <t xml:space="preserve">Vickram Dosshi </t>
  </si>
  <si>
    <t>Short term borrowings</t>
  </si>
  <si>
    <t>BALANCE SHEET AS AT 31ST MARCH,2018</t>
  </si>
  <si>
    <t>AS AT 31.3.2018</t>
  </si>
  <si>
    <t>Professional Charges</t>
  </si>
  <si>
    <t>Grouping:</t>
  </si>
  <si>
    <t>1. Edesk Services</t>
  </si>
  <si>
    <t>Creditor Mumbai</t>
  </si>
  <si>
    <t>Sundries</t>
  </si>
  <si>
    <t>Long term Loans and Advances</t>
  </si>
  <si>
    <t>Ancient Traders</t>
  </si>
  <si>
    <t>Sundry Creditors</t>
  </si>
  <si>
    <t>Balance</t>
  </si>
  <si>
    <t>Less:</t>
  </si>
  <si>
    <t>Duties and Taxes</t>
  </si>
  <si>
    <t>Hata</t>
  </si>
  <si>
    <t>Less: Fees for Vaarad</t>
  </si>
  <si>
    <t>Trade Receivables -  all in sundry debtors minus hata, 605, sundries, ancient 1000</t>
  </si>
  <si>
    <t>Add: group Companies</t>
  </si>
  <si>
    <t>Mem.No.047327</t>
  </si>
  <si>
    <t>G. C. Patel</t>
  </si>
  <si>
    <t>mem No. 047327</t>
  </si>
  <si>
    <t>Note No. "6":-TRADE PAYABLE</t>
  </si>
  <si>
    <t>Note No. "7":- OTHER CURRENT LIABILITIES</t>
  </si>
  <si>
    <t>Note No. "8":- SHORT TERM PROVISION</t>
  </si>
  <si>
    <t>Note No. "10":- LONG TERM LOANS AND ADVANCE</t>
  </si>
  <si>
    <t>Note No. "9":- TANGIBLE ASSETS &amp; INTANGIBLE ASSETS</t>
  </si>
  <si>
    <t>Note No. "11":- INVENTORIES</t>
  </si>
  <si>
    <t>Note No. "12":- TRADE RECEIVABLES</t>
  </si>
  <si>
    <t>Note No. "13":- CASH &amp; CASH EQUIVALENTS</t>
  </si>
  <si>
    <t>Note No. "14":- OTHER INCOME</t>
  </si>
  <si>
    <t>Note No. "15":- FINANCE COST</t>
  </si>
  <si>
    <t>Note No. "16":- OTHER EXPENSES</t>
  </si>
  <si>
    <t xml:space="preserve">(22,55,000 Equity shares of Rs.2/- each ) </t>
  </si>
  <si>
    <t>as at 31.3.2018</t>
  </si>
  <si>
    <t>Edesk Services Ltd</t>
  </si>
  <si>
    <t>Omnitech Infosolution Ltd</t>
  </si>
  <si>
    <t>Smartchamps IT &amp; Infra Ltd</t>
  </si>
  <si>
    <t>Tulip Telecom  Ltd</t>
  </si>
  <si>
    <t>Venmitra Systems</t>
  </si>
  <si>
    <t>Trimax It Infrastructure &amp; Services</t>
  </si>
  <si>
    <t>Atco LTD</t>
  </si>
  <si>
    <t>Viram Doshi</t>
  </si>
  <si>
    <t>Leena Doshi</t>
  </si>
  <si>
    <t xml:space="preserve">Plant &amp; machinary </t>
  </si>
  <si>
    <t>Deposit ,Dealership,eden, Sales tax</t>
  </si>
  <si>
    <t xml:space="preserve">Excise Duty </t>
  </si>
  <si>
    <t>Mat paid a.y. 10-11</t>
  </si>
  <si>
    <t>Mat paid a.y. 12-13</t>
  </si>
  <si>
    <t>MTNL - Deposit</t>
  </si>
  <si>
    <t>BSNL - Deposit DAMAN</t>
  </si>
  <si>
    <t>TDS A.Y. 2012-15</t>
  </si>
  <si>
    <t xml:space="preserve">Raw Material </t>
  </si>
  <si>
    <t>Finished Goods</t>
  </si>
  <si>
    <t>Bank Balance</t>
  </si>
  <si>
    <t>Cash in hand</t>
  </si>
  <si>
    <t xml:space="preserve">(enclosed Ledger accounts ) </t>
  </si>
  <si>
    <t xml:space="preserve">Gratuity </t>
  </si>
  <si>
    <t>Plant and Machinery</t>
  </si>
  <si>
    <t>Vehicle</t>
  </si>
  <si>
    <t>Date : 31/08/2018</t>
  </si>
  <si>
    <t>BALANCE SHEET AS AT 31ST MARCH,2019</t>
  </si>
  <si>
    <t>STATEMENT OF PROFIT AND LOSS AS AT 31ST MARCH,2019</t>
  </si>
  <si>
    <t>NOTES TO FINANCIAL STATEMENTS AS AT 31ST MARCH,2019</t>
  </si>
  <si>
    <t>AS AT 31.3.2019</t>
  </si>
  <si>
    <t>Sundry Balance written back</t>
  </si>
  <si>
    <t xml:space="preserve">
As at 
1 .04.2018</t>
  </si>
  <si>
    <t xml:space="preserve">
As at 
31 03.2019</t>
  </si>
  <si>
    <t xml:space="preserve">
As at 
31.03.2018</t>
  </si>
  <si>
    <t xml:space="preserve">Services Tax/GST Tax Credit &amp; Others  </t>
  </si>
  <si>
    <t>Add:- Profit/ ( Loss )  during the year</t>
  </si>
  <si>
    <t xml:space="preserve">Opening Balance Difference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</si>
</sst>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  <numFmt numFmtId="167" formatCode="&quot;&quot;0.00"/>
    <numFmt numFmtId="168" formatCode="_ * #,##0.0_ ;_ * \-#,##0.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u/>
      <sz val="10"/>
      <color theme="0"/>
      <name val="Times New Roman"/>
      <family val="1"/>
    </font>
    <font>
      <u val="singleAccounting"/>
      <sz val="11"/>
      <name val="Times New Roman"/>
      <family val="1"/>
    </font>
    <font>
      <sz val="11"/>
      <color theme="1"/>
      <name val="Times New Roman"/>
      <family val="1"/>
    </font>
    <font>
      <u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53"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/>
    <xf numFmtId="166" fontId="10" fillId="0" borderId="0" xfId="1" applyNumberFormat="1" applyFont="1" applyFill="1" applyBorder="1" applyAlignment="1">
      <alignment vertical="top"/>
    </xf>
    <xf numFmtId="166" fontId="10" fillId="0" borderId="0" xfId="1" applyNumberFormat="1" applyFont="1" applyBorder="1" applyAlignment="1">
      <alignment vertical="top"/>
    </xf>
    <xf numFmtId="166" fontId="11" fillId="0" borderId="0" xfId="1" applyNumberFormat="1" applyFont="1" applyBorder="1" applyAlignment="1">
      <alignment vertical="top"/>
    </xf>
    <xf numFmtId="166" fontId="10" fillId="0" borderId="0" xfId="1" applyNumberFormat="1" applyFont="1" applyBorder="1"/>
    <xf numFmtId="1" fontId="8" fillId="0" borderId="0" xfId="0" applyNumberFormat="1" applyFont="1"/>
    <xf numFmtId="1" fontId="9" fillId="0" borderId="0" xfId="0" applyNumberFormat="1" applyFont="1"/>
    <xf numFmtId="1" fontId="9" fillId="0" borderId="0" xfId="0" applyNumberFormat="1" applyFont="1" applyProtection="1"/>
    <xf numFmtId="166" fontId="9" fillId="0" borderId="0" xfId="1" applyNumberFormat="1" applyFont="1" applyProtection="1">
      <protection locked="0"/>
    </xf>
    <xf numFmtId="166" fontId="9" fillId="0" borderId="0" xfId="1" applyNumberFormat="1" applyFont="1" applyProtection="1"/>
    <xf numFmtId="168" fontId="9" fillId="0" borderId="0" xfId="1" applyNumberFormat="1" applyFont="1" applyProtection="1">
      <protection locked="0"/>
    </xf>
    <xf numFmtId="168" fontId="9" fillId="0" borderId="0" xfId="1" applyNumberFormat="1" applyFont="1" applyProtection="1"/>
    <xf numFmtId="0" fontId="11" fillId="0" borderId="0" xfId="8" applyNumberFormat="1" applyFont="1" applyAlignment="1">
      <alignment horizontal="center"/>
    </xf>
    <xf numFmtId="0" fontId="11" fillId="0" borderId="0" xfId="8" applyNumberFormat="1" applyFont="1"/>
    <xf numFmtId="0" fontId="10" fillId="0" borderId="0" xfId="8" applyNumberFormat="1" applyFont="1"/>
    <xf numFmtId="165" fontId="11" fillId="0" borderId="11" xfId="2" applyNumberFormat="1" applyFont="1" applyFill="1" applyBorder="1" applyAlignment="1">
      <alignment horizontal="right" vertical="center" wrapText="1"/>
    </xf>
    <xf numFmtId="165" fontId="11" fillId="0" borderId="6" xfId="2" applyNumberFormat="1" applyFont="1" applyFill="1" applyBorder="1" applyAlignment="1">
      <alignment horizontal="right" vertical="center" wrapText="1"/>
    </xf>
    <xf numFmtId="165" fontId="11" fillId="0" borderId="8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1" fontId="0" fillId="0" borderId="0" xfId="0" applyNumberFormat="1"/>
    <xf numFmtId="166" fontId="11" fillId="0" borderId="0" xfId="1" applyNumberFormat="1" applyFont="1" applyBorder="1"/>
    <xf numFmtId="0" fontId="6" fillId="0" borderId="16" xfId="0" applyFont="1" applyBorder="1"/>
    <xf numFmtId="0" fontId="6" fillId="0" borderId="2" xfId="0" applyFont="1" applyBorder="1"/>
    <xf numFmtId="1" fontId="6" fillId="0" borderId="0" xfId="0" applyNumberFormat="1" applyFont="1"/>
    <xf numFmtId="1" fontId="6" fillId="0" borderId="16" xfId="0" applyNumberFormat="1" applyFont="1" applyBorder="1"/>
    <xf numFmtId="1" fontId="6" fillId="0" borderId="2" xfId="0" applyNumberFormat="1" applyFont="1" applyBorder="1"/>
    <xf numFmtId="1" fontId="0" fillId="0" borderId="0" xfId="0" applyNumberFormat="1" applyAlignment="1">
      <alignment horizontal="left"/>
    </xf>
    <xf numFmtId="166" fontId="11" fillId="0" borderId="2" xfId="1" applyNumberFormat="1" applyFont="1" applyBorder="1"/>
    <xf numFmtId="166" fontId="10" fillId="0" borderId="0" xfId="1" applyNumberFormat="1" applyFont="1" applyFill="1" applyBorder="1" applyAlignment="1">
      <alignment horizontal="center" vertical="top"/>
    </xf>
    <xf numFmtId="166" fontId="11" fillId="0" borderId="0" xfId="1" applyNumberFormat="1" applyFont="1" applyFill="1" applyBorder="1" applyAlignment="1">
      <alignment vertical="top"/>
    </xf>
    <xf numFmtId="166" fontId="10" fillId="0" borderId="0" xfId="1" applyNumberFormat="1" applyFont="1" applyBorder="1" applyAlignment="1">
      <alignment horizontal="left" vertical="top" wrapText="1"/>
    </xf>
    <xf numFmtId="166" fontId="10" fillId="0" borderId="0" xfId="1" applyNumberFormat="1" applyFont="1" applyBorder="1" applyAlignment="1">
      <alignment horizontal="right" vertical="top"/>
    </xf>
    <xf numFmtId="166" fontId="10" fillId="0" borderId="0" xfId="1" applyNumberFormat="1" applyFont="1" applyFill="1" applyBorder="1" applyAlignment="1">
      <alignment vertical="top" wrapText="1"/>
    </xf>
    <xf numFmtId="166" fontId="11" fillId="0" borderId="0" xfId="1" applyNumberFormat="1" applyFont="1" applyBorder="1" applyAlignment="1">
      <alignment horizontal="right" vertical="top"/>
    </xf>
    <xf numFmtId="166" fontId="11" fillId="0" borderId="0" xfId="1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 indent="2"/>
    </xf>
    <xf numFmtId="167" fontId="10" fillId="0" borderId="0" xfId="0" applyNumberFormat="1" applyFont="1" applyBorder="1" applyAlignment="1">
      <alignment horizontal="right" vertical="top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6" fontId="11" fillId="0" borderId="2" xfId="1" applyNumberFormat="1" applyFont="1" applyBorder="1" applyAlignment="1">
      <alignment horizontal="right"/>
    </xf>
    <xf numFmtId="166" fontId="11" fillId="0" borderId="16" xfId="1" applyNumberFormat="1" applyFont="1" applyBorder="1" applyAlignment="1">
      <alignment horizontal="right" vertical="top"/>
    </xf>
    <xf numFmtId="165" fontId="10" fillId="0" borderId="0" xfId="2" applyNumberFormat="1" applyFont="1" applyFill="1" applyBorder="1" applyAlignment="1">
      <alignment horizontal="right"/>
    </xf>
    <xf numFmtId="0" fontId="14" fillId="0" borderId="8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4" fillId="0" borderId="0" xfId="0" applyFont="1"/>
    <xf numFmtId="0" fontId="13" fillId="0" borderId="0" xfId="0" applyFont="1"/>
    <xf numFmtId="0" fontId="10" fillId="0" borderId="0" xfId="8" applyNumberFormat="1" applyFont="1" applyAlignment="1">
      <alignment horizontal="center"/>
    </xf>
    <xf numFmtId="0" fontId="10" fillId="0" borderId="0" xfId="8" applyNumberFormat="1" applyFont="1" applyAlignment="1">
      <alignment vertical="center"/>
    </xf>
    <xf numFmtId="0" fontId="10" fillId="0" borderId="0" xfId="8" applyNumberFormat="1" applyFont="1" applyFill="1"/>
    <xf numFmtId="0" fontId="10" fillId="0" borderId="0" xfId="9" applyFont="1"/>
    <xf numFmtId="0" fontId="15" fillId="0" borderId="0" xfId="0" applyFont="1"/>
    <xf numFmtId="0" fontId="14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165" fontId="11" fillId="0" borderId="3" xfId="2" applyNumberFormat="1" applyFont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left" vertical="center" wrapText="1"/>
    </xf>
    <xf numFmtId="165" fontId="10" fillId="0" borderId="6" xfId="2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/>
    </xf>
    <xf numFmtId="165" fontId="10" fillId="0" borderId="11" xfId="2" applyNumberFormat="1" applyFont="1" applyBorder="1" applyAlignment="1">
      <alignment horizontal="center" vertical="center" wrapText="1"/>
    </xf>
    <xf numFmtId="165" fontId="10" fillId="0" borderId="0" xfId="2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1" xfId="0" quotePrefix="1" applyFont="1" applyBorder="1" applyAlignment="1">
      <alignment horizontal="left" vertical="center"/>
    </xf>
    <xf numFmtId="165" fontId="10" fillId="0" borderId="8" xfId="2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165" fontId="11" fillId="0" borderId="11" xfId="2" applyNumberFormat="1" applyFont="1" applyBorder="1" applyAlignment="1">
      <alignment horizontal="center" vertical="center" wrapText="1"/>
    </xf>
    <xf numFmtId="165" fontId="11" fillId="0" borderId="0" xfId="2" applyNumberFormat="1" applyFont="1" applyFill="1" applyBorder="1" applyAlignment="1">
      <alignment horizontal="center" vertical="center" wrapText="1"/>
    </xf>
    <xf numFmtId="165" fontId="11" fillId="0" borderId="8" xfId="2" applyNumberFormat="1" applyFont="1" applyBorder="1" applyAlignment="1">
      <alignment horizontal="center" vertical="center" wrapText="1"/>
    </xf>
    <xf numFmtId="0" fontId="10" fillId="0" borderId="0" xfId="0" applyFont="1" applyFill="1" applyBorder="1"/>
    <xf numFmtId="0" fontId="11" fillId="0" borderId="0" xfId="0" applyFont="1" applyFill="1" applyBorder="1" applyAlignment="1"/>
    <xf numFmtId="165" fontId="10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4" fillId="0" borderId="9" xfId="0" applyFont="1" applyBorder="1"/>
    <xf numFmtId="0" fontId="11" fillId="0" borderId="8" xfId="0" applyFont="1" applyBorder="1" applyAlignment="1">
      <alignment horizontal="center" vertical="center"/>
    </xf>
    <xf numFmtId="166" fontId="11" fillId="0" borderId="0" xfId="1" applyNumberFormat="1" applyFont="1" applyFill="1" applyBorder="1"/>
    <xf numFmtId="165" fontId="10" fillId="0" borderId="2" xfId="2" applyNumberFormat="1" applyFont="1" applyFill="1" applyBorder="1" applyAlignment="1">
      <alignment horizontal="center" vertical="center" wrapText="1"/>
    </xf>
    <xf numFmtId="165" fontId="10" fillId="0" borderId="7" xfId="2" applyNumberFormat="1" applyFont="1" applyFill="1" applyBorder="1" applyAlignment="1">
      <alignment horizontal="right" vertical="center" wrapText="1"/>
    </xf>
    <xf numFmtId="165" fontId="10" fillId="0" borderId="0" xfId="2" applyNumberFormat="1" applyFont="1" applyFill="1" applyBorder="1" applyAlignment="1">
      <alignment horizontal="right" vertical="center" wrapText="1"/>
    </xf>
    <xf numFmtId="165" fontId="10" fillId="0" borderId="9" xfId="2" applyNumberFormat="1" applyFont="1" applyFill="1" applyBorder="1" applyAlignment="1">
      <alignment horizontal="right" vertical="center" wrapText="1"/>
    </xf>
    <xf numFmtId="0" fontId="15" fillId="0" borderId="10" xfId="0" applyFont="1" applyBorder="1"/>
    <xf numFmtId="165" fontId="0" fillId="0" borderId="0" xfId="1" applyNumberFormat="1" applyFont="1"/>
    <xf numFmtId="165" fontId="6" fillId="0" borderId="0" xfId="1" applyNumberFormat="1" applyFont="1"/>
    <xf numFmtId="166" fontId="11" fillId="0" borderId="0" xfId="1" applyNumberFormat="1" applyFont="1" applyFill="1" applyBorder="1" applyAlignment="1">
      <alignment horizontal="right"/>
    </xf>
    <xf numFmtId="166" fontId="15" fillId="0" borderId="0" xfId="1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37" fontId="14" fillId="0" borderId="0" xfId="0" applyNumberFormat="1" applyFont="1" applyFill="1" applyBorder="1"/>
    <xf numFmtId="166" fontId="14" fillId="0" borderId="0" xfId="0" applyNumberFormat="1" applyFont="1" applyFill="1" applyBorder="1"/>
    <xf numFmtId="165" fontId="0" fillId="0" borderId="9" xfId="1" applyNumberFormat="1" applyFont="1" applyBorder="1"/>
    <xf numFmtId="165" fontId="0" fillId="0" borderId="0" xfId="1" applyNumberFormat="1" applyFont="1" applyBorder="1"/>
    <xf numFmtId="0" fontId="0" fillId="0" borderId="9" xfId="0" applyBorder="1"/>
    <xf numFmtId="0" fontId="0" fillId="0" borderId="0" xfId="0" applyBorder="1"/>
    <xf numFmtId="1" fontId="3" fillId="0" borderId="2" xfId="0" applyNumberFormat="1" applyFont="1" applyBorder="1" applyAlignment="1" applyProtection="1">
      <alignment horizontal="center" vertical="justify"/>
    </xf>
    <xf numFmtId="166" fontId="9" fillId="0" borderId="0" xfId="1" applyNumberFormat="1" applyFont="1" applyAlignment="1" applyProtection="1">
      <alignment horizontal="left"/>
      <protection locked="0"/>
    </xf>
    <xf numFmtId="0" fontId="0" fillId="0" borderId="0" xfId="0" applyAlignment="1">
      <alignment horizontal="right"/>
    </xf>
    <xf numFmtId="37" fontId="10" fillId="0" borderId="0" xfId="1" applyNumberFormat="1" applyFont="1" applyBorder="1" applyAlignment="1">
      <alignment horizontal="right" vertical="top"/>
    </xf>
    <xf numFmtId="166" fontId="10" fillId="2" borderId="0" xfId="1" applyNumberFormat="1" applyFont="1" applyFill="1" applyBorder="1" applyAlignment="1">
      <alignment horizontal="right" vertical="top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8" xfId="8" applyNumberFormat="1" applyFont="1" applyBorder="1" applyAlignment="1">
      <alignment horizontal="left" vertical="center" wrapText="1"/>
    </xf>
    <xf numFmtId="166" fontId="3" fillId="0" borderId="16" xfId="1" applyNumberFormat="1" applyFont="1" applyBorder="1" applyProtection="1"/>
    <xf numFmtId="166" fontId="10" fillId="0" borderId="3" xfId="1" applyNumberFormat="1" applyFont="1" applyFill="1" applyBorder="1"/>
    <xf numFmtId="37" fontId="14" fillId="0" borderId="3" xfId="1" applyNumberFormat="1" applyFont="1" applyFill="1" applyBorder="1"/>
    <xf numFmtId="166" fontId="10" fillId="0" borderId="3" xfId="1" applyNumberFormat="1" applyFont="1" applyFill="1" applyBorder="1" applyAlignment="1">
      <alignment horizontal="right"/>
    </xf>
    <xf numFmtId="166" fontId="14" fillId="0" borderId="3" xfId="1" applyNumberFormat="1" applyFont="1" applyFill="1" applyBorder="1" applyAlignment="1">
      <alignment horizontal="right"/>
    </xf>
    <xf numFmtId="166" fontId="11" fillId="0" borderId="0" xfId="1" applyNumberFormat="1" applyFont="1" applyFill="1" applyBorder="1" applyAlignment="1">
      <alignment vertical="top" wrapText="1"/>
    </xf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37" fontId="10" fillId="0" borderId="0" xfId="0" applyNumberFormat="1" applyFont="1" applyFill="1" applyBorder="1"/>
    <xf numFmtId="166" fontId="11" fillId="0" borderId="3" xfId="1" applyNumberFormat="1" applyFont="1" applyFill="1" applyBorder="1" applyAlignment="1">
      <alignment vertical="top"/>
    </xf>
    <xf numFmtId="166" fontId="10" fillId="0" borderId="0" xfId="1" applyNumberFormat="1" applyFont="1" applyFill="1"/>
    <xf numFmtId="0" fontId="10" fillId="0" borderId="3" xfId="0" applyFont="1" applyFill="1" applyBorder="1"/>
    <xf numFmtId="166" fontId="11" fillId="2" borderId="0" xfId="1" applyNumberFormat="1" applyFont="1" applyFill="1" applyBorder="1" applyAlignment="1">
      <alignment vertical="top"/>
    </xf>
    <xf numFmtId="166" fontId="10" fillId="2" borderId="0" xfId="1" applyNumberFormat="1" applyFont="1" applyFill="1" applyBorder="1" applyAlignment="1">
      <alignment vertical="top"/>
    </xf>
    <xf numFmtId="166" fontId="11" fillId="2" borderId="3" xfId="1" applyNumberFormat="1" applyFont="1" applyFill="1" applyBorder="1" applyAlignment="1">
      <alignment horizontal="center" vertical="center"/>
    </xf>
    <xf numFmtId="166" fontId="11" fillId="2" borderId="3" xfId="1" applyNumberFormat="1" applyFont="1" applyFill="1" applyBorder="1" applyAlignment="1">
      <alignment vertical="top"/>
    </xf>
    <xf numFmtId="166" fontId="10" fillId="2" borderId="3" xfId="1" applyNumberFormat="1" applyFont="1" applyFill="1" applyBorder="1" applyAlignment="1">
      <alignment vertical="top"/>
    </xf>
    <xf numFmtId="166" fontId="10" fillId="2" borderId="3" xfId="1" applyNumberFormat="1" applyFont="1" applyFill="1" applyBorder="1" applyAlignment="1">
      <alignment horizontal="left" vertical="top" indent="2"/>
    </xf>
    <xf numFmtId="166" fontId="10" fillId="2" borderId="3" xfId="1" applyNumberFormat="1" applyFont="1" applyFill="1" applyBorder="1" applyAlignment="1">
      <alignment horizontal="left" vertical="top"/>
    </xf>
    <xf numFmtId="166" fontId="10" fillId="2" borderId="0" xfId="1" applyNumberFormat="1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horizontal="center" vertical="top"/>
    </xf>
    <xf numFmtId="166" fontId="11" fillId="2" borderId="0" xfId="1" applyNumberFormat="1" applyFont="1" applyFill="1" applyBorder="1" applyAlignment="1" applyProtection="1">
      <alignment vertical="top"/>
    </xf>
    <xf numFmtId="166" fontId="11" fillId="2" borderId="0" xfId="1" applyNumberFormat="1" applyFont="1" applyFill="1" applyBorder="1" applyAlignment="1" applyProtection="1">
      <alignment horizontal="left" vertical="top"/>
    </xf>
    <xf numFmtId="166" fontId="11" fillId="2" borderId="0" xfId="1" applyNumberFormat="1" applyFont="1" applyFill="1" applyBorder="1" applyAlignment="1" applyProtection="1">
      <alignment horizontal="center" vertical="top"/>
    </xf>
    <xf numFmtId="166" fontId="10" fillId="2" borderId="0" xfId="1" applyNumberFormat="1" applyFont="1" applyFill="1" applyBorder="1" applyAlignment="1" applyProtection="1">
      <alignment horizontal="left" vertical="top"/>
    </xf>
    <xf numFmtId="166" fontId="11" fillId="2" borderId="3" xfId="1" applyNumberFormat="1" applyFont="1" applyFill="1" applyBorder="1" applyAlignment="1">
      <alignment vertical="top" wrapText="1"/>
    </xf>
    <xf numFmtId="166" fontId="11" fillId="2" borderId="3" xfId="1" applyNumberFormat="1" applyFont="1" applyFill="1" applyBorder="1" applyAlignment="1">
      <alignment horizontal="left" vertical="top"/>
    </xf>
    <xf numFmtId="166" fontId="10" fillId="2" borderId="3" xfId="1" applyNumberFormat="1" applyFont="1" applyFill="1" applyBorder="1" applyAlignment="1" applyProtection="1">
      <alignment vertical="top"/>
    </xf>
    <xf numFmtId="166" fontId="10" fillId="2" borderId="3" xfId="1" applyNumberFormat="1" applyFont="1" applyFill="1" applyBorder="1" applyAlignment="1">
      <alignment horizontal="left" vertical="top" wrapText="1" indent="2"/>
    </xf>
    <xf numFmtId="166" fontId="10" fillId="2" borderId="3" xfId="1" applyNumberFormat="1" applyFont="1" applyFill="1" applyBorder="1" applyAlignment="1">
      <alignment horizontal="left" vertical="top" wrapText="1"/>
    </xf>
    <xf numFmtId="166" fontId="10" fillId="2" borderId="3" xfId="1" applyNumberFormat="1" applyFont="1" applyFill="1" applyBorder="1" applyAlignment="1">
      <alignment vertical="top" wrapText="1"/>
    </xf>
    <xf numFmtId="166" fontId="10" fillId="2" borderId="3" xfId="1" quotePrefix="1" applyNumberFormat="1" applyFont="1" applyFill="1" applyBorder="1" applyAlignment="1">
      <alignment horizontal="left" vertical="top" indent="4"/>
    </xf>
    <xf numFmtId="166" fontId="11" fillId="2" borderId="0" xfId="1" applyNumberFormat="1" applyFont="1" applyFill="1"/>
    <xf numFmtId="166" fontId="10" fillId="2" borderId="0" xfId="1" applyNumberFormat="1" applyFont="1" applyFill="1"/>
    <xf numFmtId="166" fontId="11" fillId="2" borderId="0" xfId="1" applyNumberFormat="1" applyFont="1" applyFill="1" applyAlignment="1">
      <alignment vertical="top"/>
    </xf>
    <xf numFmtId="166" fontId="10" fillId="2" borderId="12" xfId="1" applyNumberFormat="1" applyFont="1" applyFill="1" applyBorder="1"/>
    <xf numFmtId="166" fontId="11" fillId="2" borderId="0" xfId="1" applyNumberFormat="1" applyFont="1" applyFill="1" applyBorder="1"/>
    <xf numFmtId="166" fontId="10" fillId="2" borderId="0" xfId="1" applyNumberFormat="1" applyFont="1" applyFill="1" applyBorder="1"/>
    <xf numFmtId="166" fontId="10" fillId="2" borderId="14" xfId="1" applyNumberFormat="1" applyFont="1" applyFill="1" applyBorder="1"/>
    <xf numFmtId="166" fontId="10" fillId="2" borderId="10" xfId="1" applyNumberFormat="1" applyFont="1" applyFill="1" applyBorder="1"/>
    <xf numFmtId="166" fontId="10" fillId="2" borderId="9" xfId="1" applyNumberFormat="1" applyFont="1" applyFill="1" applyBorder="1"/>
    <xf numFmtId="166" fontId="10" fillId="2" borderId="15" xfId="1" applyNumberFormat="1" applyFont="1" applyFill="1" applyBorder="1"/>
    <xf numFmtId="166" fontId="11" fillId="2" borderId="6" xfId="1" applyNumberFormat="1" applyFont="1" applyFill="1" applyBorder="1" applyAlignment="1">
      <alignment horizontal="center" vertical="center"/>
    </xf>
    <xf numFmtId="166" fontId="11" fillId="2" borderId="8" xfId="1" applyNumberFormat="1" applyFont="1" applyFill="1" applyBorder="1" applyAlignment="1">
      <alignment horizontal="center" vertical="center"/>
    </xf>
    <xf numFmtId="166" fontId="10" fillId="2" borderId="11" xfId="1" applyNumberFormat="1" applyFont="1" applyFill="1" applyBorder="1"/>
    <xf numFmtId="166" fontId="10" fillId="2" borderId="8" xfId="1" applyNumberFormat="1" applyFont="1" applyFill="1" applyBorder="1"/>
    <xf numFmtId="166" fontId="11" fillId="2" borderId="11" xfId="1" applyNumberFormat="1" applyFont="1" applyFill="1" applyBorder="1" applyAlignment="1">
      <alignment vertical="top"/>
    </xf>
    <xf numFmtId="166" fontId="10" fillId="2" borderId="11" xfId="1" applyNumberFormat="1" applyFont="1" applyFill="1" applyBorder="1" applyAlignment="1">
      <alignment vertical="top" wrapText="1"/>
    </xf>
    <xf numFmtId="166" fontId="10" fillId="2" borderId="11" xfId="1" applyNumberFormat="1" applyFont="1" applyFill="1" applyBorder="1" applyAlignment="1">
      <alignment vertical="top"/>
    </xf>
    <xf numFmtId="0" fontId="10" fillId="2" borderId="0" xfId="0" applyFont="1" applyFill="1" applyBorder="1"/>
    <xf numFmtId="166" fontId="11" fillId="2" borderId="3" xfId="1" applyNumberFormat="1" applyFont="1" applyFill="1" applyBorder="1"/>
    <xf numFmtId="166" fontId="10" fillId="2" borderId="3" xfId="1" applyNumberFormat="1" applyFont="1" applyFill="1" applyBorder="1"/>
    <xf numFmtId="0" fontId="10" fillId="2" borderId="3" xfId="0" applyFont="1" applyFill="1" applyBorder="1"/>
    <xf numFmtId="166" fontId="11" fillId="2" borderId="3" xfId="1" applyNumberFormat="1" applyFont="1" applyFill="1" applyBorder="1" applyAlignment="1">
      <alignment horizontal="center" vertical="center" wrapText="1"/>
    </xf>
    <xf numFmtId="37" fontId="11" fillId="2" borderId="3" xfId="1" applyNumberFormat="1" applyFont="1" applyFill="1" applyBorder="1"/>
    <xf numFmtId="166" fontId="11" fillId="2" borderId="9" xfId="1" applyNumberFormat="1" applyFont="1" applyFill="1" applyBorder="1"/>
    <xf numFmtId="164" fontId="10" fillId="2" borderId="0" xfId="1" applyNumberFormat="1" applyFont="1" applyFill="1" applyBorder="1"/>
    <xf numFmtId="0" fontId="0" fillId="0" borderId="3" xfId="0" applyBorder="1"/>
    <xf numFmtId="166" fontId="0" fillId="0" borderId="3" xfId="0" applyNumberFormat="1" applyBorder="1"/>
    <xf numFmtId="166" fontId="10" fillId="2" borderId="9" xfId="1" applyNumberFormat="1" applyFont="1" applyFill="1" applyBorder="1" applyAlignment="1">
      <alignment vertical="top"/>
    </xf>
    <xf numFmtId="166" fontId="10" fillId="2" borderId="4" xfId="1" applyNumberFormat="1" applyFont="1" applyFill="1" applyBorder="1"/>
    <xf numFmtId="166" fontId="10" fillId="2" borderId="7" xfId="1" applyNumberFormat="1" applyFont="1" applyFill="1" applyBorder="1"/>
    <xf numFmtId="166" fontId="10" fillId="2" borderId="5" xfId="1" applyNumberFormat="1" applyFont="1" applyFill="1" applyBorder="1"/>
    <xf numFmtId="0" fontId="10" fillId="2" borderId="9" xfId="0" applyFont="1" applyFill="1" applyBorder="1"/>
    <xf numFmtId="166" fontId="10" fillId="2" borderId="4" xfId="1" applyNumberFormat="1" applyFont="1" applyFill="1" applyBorder="1" applyAlignment="1" applyProtection="1">
      <alignment horizontal="left" vertical="top"/>
    </xf>
    <xf numFmtId="166" fontId="10" fillId="2" borderId="7" xfId="1" applyNumberFormat="1" applyFont="1" applyFill="1" applyBorder="1" applyAlignment="1" applyProtection="1">
      <alignment vertical="top"/>
    </xf>
    <xf numFmtId="166" fontId="10" fillId="2" borderId="15" xfId="1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166" fontId="10" fillId="0" borderId="3" xfId="1" applyNumberFormat="1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17" fillId="0" borderId="3" xfId="1" applyNumberFormat="1" applyFont="1" applyFill="1" applyBorder="1" applyAlignment="1">
      <alignment horizontal="right"/>
    </xf>
    <xf numFmtId="166" fontId="1" fillId="0" borderId="3" xfId="0" applyNumberFormat="1" applyFont="1" applyBorder="1"/>
    <xf numFmtId="49" fontId="10" fillId="3" borderId="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/>
    <xf numFmtId="1" fontId="3" fillId="0" borderId="2" xfId="0" applyNumberFormat="1" applyFont="1" applyBorder="1" applyAlignment="1" applyProtection="1">
      <alignment horizontal="center" vertical="justify"/>
    </xf>
    <xf numFmtId="1" fontId="3" fillId="0" borderId="3" xfId="0" applyNumberFormat="1" applyFont="1" applyBorder="1" applyAlignment="1" applyProtection="1">
      <alignment horizontal="center" vertical="justify"/>
    </xf>
    <xf numFmtId="1" fontId="9" fillId="0" borderId="6" xfId="0" applyNumberFormat="1" applyFont="1" applyBorder="1" applyProtection="1"/>
    <xf numFmtId="166" fontId="9" fillId="0" borderId="11" xfId="1" applyNumberFormat="1" applyFont="1" applyBorder="1" applyAlignment="1" applyProtection="1">
      <alignment horizontal="center"/>
      <protection locked="0"/>
    </xf>
    <xf numFmtId="9" fontId="9" fillId="0" borderId="11" xfId="1" applyNumberFormat="1" applyFont="1" applyBorder="1" applyProtection="1">
      <protection locked="0"/>
    </xf>
    <xf numFmtId="168" fontId="9" fillId="0" borderId="11" xfId="1" applyNumberFormat="1" applyFont="1" applyBorder="1" applyProtection="1">
      <protection locked="0"/>
    </xf>
    <xf numFmtId="166" fontId="9" fillId="0" borderId="11" xfId="1" applyNumberFormat="1" applyFont="1" applyBorder="1" applyProtection="1">
      <protection locked="0"/>
    </xf>
    <xf numFmtId="166" fontId="9" fillId="0" borderId="11" xfId="1" applyNumberFormat="1" applyFont="1" applyBorder="1" applyProtection="1"/>
    <xf numFmtId="168" fontId="9" fillId="0" borderId="11" xfId="1" applyNumberFormat="1" applyFont="1" applyBorder="1" applyProtection="1"/>
    <xf numFmtId="168" fontId="3" fillId="0" borderId="17" xfId="1" applyNumberFormat="1" applyFont="1" applyBorder="1" applyProtection="1"/>
    <xf numFmtId="166" fontId="3" fillId="0" borderId="17" xfId="1" applyNumberFormat="1" applyFont="1" applyBorder="1" applyProtection="1"/>
    <xf numFmtId="1" fontId="8" fillId="0" borderId="0" xfId="0" applyNumberFormat="1" applyFont="1" applyFill="1"/>
    <xf numFmtId="165" fontId="0" fillId="0" borderId="0" xfId="0" applyNumberFormat="1"/>
    <xf numFmtId="166" fontId="10" fillId="2" borderId="3" xfId="1" applyNumberFormat="1" applyFont="1" applyFill="1" applyBorder="1" applyAlignment="1">
      <alignment vertical="center"/>
    </xf>
    <xf numFmtId="166" fontId="11" fillId="2" borderId="3" xfId="1" applyNumberFormat="1" applyFont="1" applyFill="1" applyBorder="1" applyAlignment="1">
      <alignment horizontal="center"/>
    </xf>
    <xf numFmtId="4" fontId="10" fillId="2" borderId="3" xfId="1" applyNumberFormat="1" applyFont="1" applyFill="1" applyBorder="1"/>
    <xf numFmtId="43" fontId="14" fillId="0" borderId="0" xfId="0" applyNumberFormat="1" applyFont="1" applyFill="1" applyBorder="1"/>
    <xf numFmtId="37" fontId="10" fillId="2" borderId="3" xfId="1" applyNumberFormat="1" applyFont="1" applyFill="1" applyBorder="1"/>
    <xf numFmtId="164" fontId="10" fillId="0" borderId="0" xfId="1" applyNumberFormat="1" applyFont="1" applyFill="1" applyBorder="1" applyAlignment="1">
      <alignment vertical="top"/>
    </xf>
    <xf numFmtId="166" fontId="14" fillId="2" borderId="3" xfId="1" applyNumberFormat="1" applyFont="1" applyFill="1" applyBorder="1" applyAlignment="1">
      <alignment horizontal="right"/>
    </xf>
    <xf numFmtId="37" fontId="10" fillId="2" borderId="3" xfId="1" applyNumberFormat="1" applyFont="1" applyFill="1" applyBorder="1" applyAlignment="1">
      <alignment horizontal="right"/>
    </xf>
    <xf numFmtId="166" fontId="14" fillId="2" borderId="3" xfId="1" applyNumberFormat="1" applyFont="1" applyFill="1" applyBorder="1"/>
    <xf numFmtId="37" fontId="11" fillId="2" borderId="3" xfId="1" applyNumberFormat="1" applyFont="1" applyFill="1" applyBorder="1" applyAlignment="1">
      <alignment horizontal="right"/>
    </xf>
    <xf numFmtId="2" fontId="9" fillId="0" borderId="0" xfId="0" applyNumberFormat="1" applyFont="1"/>
    <xf numFmtId="166" fontId="19" fillId="0" borderId="0" xfId="1" applyNumberFormat="1" applyFont="1" applyFill="1" applyBorder="1" applyAlignment="1">
      <alignment vertical="top"/>
    </xf>
    <xf numFmtId="166" fontId="18" fillId="2" borderId="0" xfId="1" applyNumberFormat="1" applyFont="1" applyFill="1" applyBorder="1" applyAlignment="1">
      <alignment vertical="top"/>
    </xf>
    <xf numFmtId="166" fontId="19" fillId="2" borderId="0" xfId="1" applyNumberFormat="1" applyFont="1" applyFill="1" applyBorder="1" applyAlignment="1">
      <alignment vertical="top"/>
    </xf>
    <xf numFmtId="166" fontId="18" fillId="2" borderId="3" xfId="1" applyNumberFormat="1" applyFont="1" applyFill="1" applyBorder="1" applyAlignment="1">
      <alignment horizontal="center" vertical="top" wrapText="1"/>
    </xf>
    <xf numFmtId="166" fontId="18" fillId="0" borderId="0" xfId="1" applyNumberFormat="1" applyFont="1" applyFill="1" applyBorder="1" applyAlignment="1">
      <alignment horizontal="justify" vertical="top"/>
    </xf>
    <xf numFmtId="166" fontId="18" fillId="2" borderId="3" xfId="1" quotePrefix="1" applyNumberFormat="1" applyFont="1" applyFill="1" applyBorder="1" applyAlignment="1">
      <alignment horizontal="center" vertical="top"/>
    </xf>
    <xf numFmtId="166" fontId="18" fillId="2" borderId="3" xfId="1" applyNumberFormat="1" applyFont="1" applyFill="1" applyBorder="1" applyAlignment="1">
      <alignment vertical="top"/>
    </xf>
    <xf numFmtId="166" fontId="19" fillId="2" borderId="3" xfId="1" quotePrefix="1" applyNumberFormat="1" applyFont="1" applyFill="1" applyBorder="1" applyAlignment="1">
      <alignment horizontal="center" vertical="top"/>
    </xf>
    <xf numFmtId="166" fontId="19" fillId="2" borderId="3" xfId="1" applyNumberFormat="1" applyFont="1" applyFill="1" applyBorder="1" applyAlignment="1">
      <alignment vertical="top"/>
    </xf>
    <xf numFmtId="166" fontId="19" fillId="2" borderId="3" xfId="1" applyNumberFormat="1" applyFont="1" applyFill="1" applyBorder="1" applyAlignment="1">
      <alignment horizontal="left" vertical="top" indent="2"/>
    </xf>
    <xf numFmtId="166" fontId="19" fillId="2" borderId="3" xfId="1" applyNumberFormat="1" applyFont="1" applyFill="1" applyBorder="1" applyAlignment="1" applyProtection="1">
      <alignment horizontal="center" vertical="top"/>
    </xf>
    <xf numFmtId="166" fontId="19" fillId="2" borderId="3" xfId="1" applyNumberFormat="1" applyFont="1" applyFill="1" applyBorder="1" applyAlignment="1">
      <alignment horizontal="left" vertical="top"/>
    </xf>
    <xf numFmtId="166" fontId="19" fillId="2" borderId="3" xfId="1" quotePrefix="1" applyNumberFormat="1" applyFont="1" applyFill="1" applyBorder="1" applyAlignment="1" applyProtection="1">
      <alignment horizontal="center" vertical="top"/>
    </xf>
    <xf numFmtId="166" fontId="19" fillId="2" borderId="3" xfId="1" applyNumberFormat="1" applyFont="1" applyFill="1" applyBorder="1" applyAlignment="1">
      <alignment horizontal="left" vertical="top" indent="4"/>
    </xf>
    <xf numFmtId="166" fontId="20" fillId="0" borderId="0" xfId="1" applyNumberFormat="1" applyFont="1" applyFill="1" applyBorder="1" applyAlignment="1">
      <alignment vertical="top"/>
    </xf>
    <xf numFmtId="166" fontId="19" fillId="2" borderId="6" xfId="1" applyNumberFormat="1" applyFont="1" applyFill="1" applyBorder="1" applyAlignment="1">
      <alignment vertical="top"/>
    </xf>
    <xf numFmtId="166" fontId="19" fillId="2" borderId="6" xfId="1" applyNumberFormat="1" applyFont="1" applyFill="1" applyBorder="1" applyAlignment="1">
      <alignment horizontal="center" vertical="top"/>
    </xf>
    <xf numFmtId="166" fontId="18" fillId="2" borderId="6" xfId="1" applyNumberFormat="1" applyFont="1" applyFill="1" applyBorder="1" applyAlignment="1">
      <alignment vertical="top"/>
    </xf>
    <xf numFmtId="166" fontId="19" fillId="2" borderId="4" xfId="1" applyNumberFormat="1" applyFont="1" applyFill="1" applyBorder="1" applyAlignment="1">
      <alignment vertical="top"/>
    </xf>
    <xf numFmtId="166" fontId="19" fillId="2" borderId="7" xfId="1" applyNumberFormat="1" applyFont="1" applyFill="1" applyBorder="1" applyAlignment="1">
      <alignment horizontal="center" vertical="top"/>
    </xf>
    <xf numFmtId="166" fontId="19" fillId="2" borderId="14" xfId="1" applyNumberFormat="1" applyFont="1" applyFill="1" applyBorder="1" applyAlignment="1" applyProtection="1">
      <alignment vertical="top"/>
    </xf>
    <xf numFmtId="166" fontId="19" fillId="2" borderId="0" xfId="1" applyNumberFormat="1" applyFont="1" applyFill="1" applyBorder="1" applyAlignment="1" applyProtection="1">
      <alignment vertical="top"/>
    </xf>
    <xf numFmtId="166" fontId="19" fillId="2" borderId="0" xfId="1" applyNumberFormat="1" applyFont="1" applyFill="1" applyBorder="1" applyAlignment="1" applyProtection="1">
      <alignment horizontal="center" vertical="top"/>
    </xf>
    <xf numFmtId="166" fontId="18" fillId="2" borderId="14" xfId="1" applyNumberFormat="1" applyFont="1" applyFill="1" applyBorder="1" applyAlignment="1" applyProtection="1">
      <alignment vertical="top"/>
    </xf>
    <xf numFmtId="166" fontId="18" fillId="2" borderId="0" xfId="1" applyNumberFormat="1" applyFont="1" applyFill="1" applyBorder="1" applyAlignment="1" applyProtection="1">
      <alignment horizontal="left" vertical="top"/>
    </xf>
    <xf numFmtId="166" fontId="18" fillId="2" borderId="14" xfId="1" applyNumberFormat="1" applyFont="1" applyFill="1" applyBorder="1" applyAlignment="1">
      <alignment vertical="top"/>
    </xf>
    <xf numFmtId="166" fontId="18" fillId="2" borderId="0" xfId="1" applyNumberFormat="1" applyFont="1" applyFill="1" applyBorder="1" applyAlignment="1" applyProtection="1">
      <alignment horizontal="center" vertical="top"/>
    </xf>
    <xf numFmtId="166" fontId="19" fillId="2" borderId="14" xfId="1" applyNumberFormat="1" applyFont="1" applyFill="1" applyBorder="1" applyAlignment="1" applyProtection="1">
      <alignment horizontal="left" vertical="top"/>
    </xf>
    <xf numFmtId="166" fontId="18" fillId="2" borderId="0" xfId="1" applyNumberFormat="1" applyFont="1" applyFill="1" applyBorder="1" applyAlignment="1" applyProtection="1">
      <alignment vertical="top"/>
    </xf>
    <xf numFmtId="166" fontId="19" fillId="2" borderId="0" xfId="1" applyNumberFormat="1" applyFont="1" applyFill="1" applyBorder="1" applyAlignment="1" applyProtection="1">
      <alignment horizontal="left" vertical="top"/>
    </xf>
    <xf numFmtId="166" fontId="18" fillId="2" borderId="15" xfId="1" applyNumberFormat="1" applyFont="1" applyFill="1" applyBorder="1" applyAlignment="1">
      <alignment vertical="top"/>
    </xf>
    <xf numFmtId="166" fontId="18" fillId="2" borderId="9" xfId="1" applyNumberFormat="1" applyFont="1" applyFill="1" applyBorder="1" applyAlignment="1">
      <alignment vertical="top"/>
    </xf>
    <xf numFmtId="166" fontId="19" fillId="2" borderId="9" xfId="1" applyNumberFormat="1" applyFont="1" applyFill="1" applyBorder="1" applyAlignment="1">
      <alignment vertical="top"/>
    </xf>
    <xf numFmtId="164" fontId="10" fillId="2" borderId="3" xfId="1" applyFont="1" applyFill="1" applyBorder="1"/>
    <xf numFmtId="0" fontId="11" fillId="2" borderId="0" xfId="0" applyFont="1" applyFill="1" applyBorder="1"/>
    <xf numFmtId="37" fontId="11" fillId="2" borderId="0" xfId="1" applyNumberFormat="1" applyFont="1" applyFill="1" applyBorder="1"/>
    <xf numFmtId="0" fontId="11" fillId="2" borderId="3" xfId="0" applyFont="1" applyFill="1" applyBorder="1"/>
    <xf numFmtId="166" fontId="11" fillId="2" borderId="3" xfId="1" applyNumberFormat="1" applyFont="1" applyFill="1" applyBorder="1" applyAlignment="1">
      <alignment horizontal="center" vertical="top"/>
    </xf>
    <xf numFmtId="166" fontId="11" fillId="2" borderId="3" xfId="1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166" fontId="18" fillId="2" borderId="0" xfId="1" applyNumberFormat="1" applyFont="1" applyFill="1" applyBorder="1"/>
    <xf numFmtId="37" fontId="10" fillId="2" borderId="3" xfId="1" applyNumberFormat="1" applyFont="1" applyFill="1" applyBorder="1" applyAlignment="1">
      <alignment vertical="top"/>
    </xf>
    <xf numFmtId="37" fontId="11" fillId="2" borderId="3" xfId="1" applyNumberFormat="1" applyFont="1" applyFill="1" applyBorder="1" applyAlignment="1">
      <alignment vertical="top"/>
    </xf>
    <xf numFmtId="39" fontId="10" fillId="2" borderId="3" xfId="1" applyNumberFormat="1" applyFont="1" applyFill="1" applyBorder="1" applyAlignment="1">
      <alignment vertical="top"/>
    </xf>
    <xf numFmtId="166" fontId="11" fillId="2" borderId="9" xfId="1" applyNumberFormat="1" applyFont="1" applyFill="1" applyBorder="1" applyAlignment="1">
      <alignment vertical="top"/>
    </xf>
    <xf numFmtId="0" fontId="10" fillId="2" borderId="3" xfId="0" applyFont="1" applyFill="1" applyBorder="1" applyAlignment="1">
      <alignment horizontal="right"/>
    </xf>
    <xf numFmtId="0" fontId="10" fillId="2" borderId="6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/>
    </xf>
    <xf numFmtId="166" fontId="10" fillId="2" borderId="3" xfId="1" applyNumberFormat="1" applyFont="1" applyFill="1" applyBorder="1" applyAlignment="1">
      <alignment horizontal="right" vertical="top"/>
    </xf>
    <xf numFmtId="166" fontId="12" fillId="2" borderId="3" xfId="1" applyNumberFormat="1" applyFont="1" applyFill="1" applyBorder="1" applyAlignment="1">
      <alignment horizontal="right" vertical="top"/>
    </xf>
    <xf numFmtId="166" fontId="10" fillId="2" borderId="3" xfId="1" applyNumberFormat="1" applyFont="1" applyFill="1" applyBorder="1" applyAlignment="1"/>
    <xf numFmtId="166" fontId="10" fillId="2" borderId="3" xfId="0" applyNumberFormat="1" applyFont="1" applyFill="1" applyBorder="1"/>
    <xf numFmtId="166" fontId="11" fillId="2" borderId="3" xfId="1" applyNumberFormat="1" applyFont="1" applyFill="1" applyBorder="1" applyAlignment="1">
      <alignment vertical="center"/>
    </xf>
    <xf numFmtId="166" fontId="11" fillId="2" borderId="3" xfId="1" applyNumberFormat="1" applyFont="1" applyFill="1" applyBorder="1" applyAlignment="1">
      <alignment horizontal="right" vertical="top"/>
    </xf>
    <xf numFmtId="0" fontId="14" fillId="2" borderId="3" xfId="0" applyFont="1" applyFill="1" applyBorder="1"/>
    <xf numFmtId="166" fontId="14" fillId="2" borderId="3" xfId="1" applyNumberFormat="1" applyFont="1" applyFill="1" applyBorder="1" applyAlignment="1">
      <alignment vertical="top"/>
    </xf>
    <xf numFmtId="166" fontId="14" fillId="2" borderId="3" xfId="1" applyNumberFormat="1" applyFont="1" applyFill="1" applyBorder="1" applyAlignment="1">
      <alignment horizontal="right" vertical="top"/>
    </xf>
    <xf numFmtId="166" fontId="15" fillId="2" borderId="3" xfId="1" applyNumberFormat="1" applyFont="1" applyFill="1" applyBorder="1"/>
    <xf numFmtId="0" fontId="15" fillId="2" borderId="0" xfId="0" applyFont="1" applyFill="1" applyBorder="1"/>
    <xf numFmtId="166" fontId="15" fillId="2" borderId="0" xfId="1" applyNumberFormat="1" applyFont="1" applyFill="1" applyBorder="1"/>
    <xf numFmtId="0" fontId="14" fillId="2" borderId="0" xfId="0" applyFont="1" applyFill="1" applyBorder="1"/>
    <xf numFmtId="0" fontId="15" fillId="2" borderId="3" xfId="0" applyFont="1" applyFill="1" applyBorder="1" applyAlignment="1">
      <alignment horizontal="center" vertical="center"/>
    </xf>
    <xf numFmtId="0" fontId="16" fillId="2" borderId="3" xfId="0" applyFont="1" applyFill="1" applyBorder="1"/>
    <xf numFmtId="37" fontId="15" fillId="2" borderId="3" xfId="1" applyNumberFormat="1" applyFont="1" applyFill="1" applyBorder="1"/>
    <xf numFmtId="0" fontId="15" fillId="2" borderId="3" xfId="0" applyFont="1" applyFill="1" applyBorder="1"/>
    <xf numFmtId="37" fontId="14" fillId="2" borderId="3" xfId="1" applyNumberFormat="1" applyFont="1" applyFill="1" applyBorder="1"/>
    <xf numFmtId="166" fontId="10" fillId="2" borderId="3" xfId="1" applyNumberFormat="1" applyFont="1" applyFill="1" applyBorder="1" applyAlignment="1">
      <alignment horizontal="right"/>
    </xf>
    <xf numFmtId="166" fontId="10" fillId="2" borderId="6" xfId="1" applyNumberFormat="1" applyFont="1" applyFill="1" applyBorder="1" applyAlignment="1" applyProtection="1">
      <alignment horizontal="center" vertical="top"/>
    </xf>
    <xf numFmtId="166" fontId="10" fillId="2" borderId="8" xfId="1" applyNumberFormat="1" applyFont="1" applyFill="1" applyBorder="1" applyAlignment="1" applyProtection="1">
      <alignment horizontal="center" vertical="top"/>
    </xf>
    <xf numFmtId="166" fontId="11" fillId="2" borderId="13" xfId="0" applyNumberFormat="1" applyFont="1" applyFill="1" applyBorder="1" applyAlignment="1">
      <alignment horizontal="left" vertical="top"/>
    </xf>
    <xf numFmtId="166" fontId="21" fillId="2" borderId="0" xfId="1" applyNumberFormat="1" applyFont="1" applyFill="1" applyBorder="1" applyAlignment="1">
      <alignment vertical="top"/>
    </xf>
    <xf numFmtId="166" fontId="22" fillId="2" borderId="3" xfId="1" applyNumberFormat="1" applyFont="1" applyFill="1" applyBorder="1" applyAlignment="1">
      <alignment horizontal="center" vertical="center"/>
    </xf>
    <xf numFmtId="166" fontId="21" fillId="2" borderId="3" xfId="1" applyNumberFormat="1" applyFont="1" applyFill="1" applyBorder="1" applyAlignment="1">
      <alignment vertical="top"/>
    </xf>
    <xf numFmtId="166" fontId="22" fillId="2" borderId="3" xfId="1" applyNumberFormat="1" applyFont="1" applyFill="1" applyBorder="1" applyAlignment="1">
      <alignment vertical="top"/>
    </xf>
    <xf numFmtId="166" fontId="22" fillId="2" borderId="6" xfId="1" applyNumberFormat="1" applyFont="1" applyFill="1" applyBorder="1" applyAlignment="1">
      <alignment vertical="top"/>
    </xf>
    <xf numFmtId="166" fontId="21" fillId="2" borderId="5" xfId="1" applyNumberFormat="1" applyFont="1" applyFill="1" applyBorder="1" applyAlignment="1">
      <alignment vertical="top"/>
    </xf>
    <xf numFmtId="166" fontId="21" fillId="2" borderId="12" xfId="1" applyNumberFormat="1" applyFont="1" applyFill="1" applyBorder="1" applyAlignment="1" applyProtection="1">
      <alignment vertical="top"/>
    </xf>
    <xf numFmtId="166" fontId="22" fillId="2" borderId="12" xfId="1" applyNumberFormat="1" applyFont="1" applyFill="1" applyBorder="1" applyAlignment="1" applyProtection="1">
      <alignment vertical="top"/>
    </xf>
    <xf numFmtId="166" fontId="22" fillId="2" borderId="12" xfId="1" applyNumberFormat="1" applyFont="1" applyFill="1" applyBorder="1" applyAlignment="1">
      <alignment vertical="top"/>
    </xf>
    <xf numFmtId="166" fontId="22" fillId="2" borderId="12" xfId="1" applyNumberFormat="1" applyFont="1" applyFill="1" applyBorder="1" applyAlignment="1" applyProtection="1">
      <alignment horizontal="left" vertical="top"/>
    </xf>
    <xf numFmtId="166" fontId="21" fillId="2" borderId="10" xfId="1" applyNumberFormat="1" applyFont="1" applyFill="1" applyBorder="1" applyAlignment="1">
      <alignment vertical="top"/>
    </xf>
    <xf numFmtId="166" fontId="21" fillId="0" borderId="0" xfId="1" applyNumberFormat="1" applyFont="1" applyFill="1" applyBorder="1" applyAlignment="1">
      <alignment vertical="top"/>
    </xf>
    <xf numFmtId="166" fontId="23" fillId="0" borderId="0" xfId="1" applyNumberFormat="1" applyFont="1" applyFill="1" applyBorder="1" applyAlignment="1">
      <alignment vertical="top"/>
    </xf>
    <xf numFmtId="166" fontId="23" fillId="2" borderId="0" xfId="1" applyNumberFormat="1" applyFont="1" applyFill="1" applyBorder="1" applyAlignment="1">
      <alignment vertical="top"/>
    </xf>
    <xf numFmtId="166" fontId="24" fillId="2" borderId="3" xfId="1" applyNumberFormat="1" applyFont="1" applyFill="1" applyBorder="1" applyAlignment="1">
      <alignment horizontal="right" vertical="center"/>
    </xf>
    <xf numFmtId="166" fontId="23" fillId="2" borderId="3" xfId="1" applyNumberFormat="1" applyFont="1" applyFill="1" applyBorder="1" applyAlignment="1">
      <alignment vertical="top"/>
    </xf>
    <xf numFmtId="166" fontId="24" fillId="2" borderId="3" xfId="1" applyNumberFormat="1" applyFont="1" applyFill="1" applyBorder="1" applyAlignment="1">
      <alignment vertical="top"/>
    </xf>
    <xf numFmtId="37" fontId="23" fillId="2" borderId="3" xfId="1" applyNumberFormat="1" applyFont="1" applyFill="1" applyBorder="1" applyAlignment="1">
      <alignment vertical="top"/>
    </xf>
    <xf numFmtId="37" fontId="24" fillId="2" borderId="3" xfId="1" applyNumberFormat="1" applyFont="1" applyFill="1" applyBorder="1" applyAlignment="1">
      <alignment vertical="top"/>
    </xf>
    <xf numFmtId="39" fontId="23" fillId="2" borderId="3" xfId="1" applyNumberFormat="1" applyFont="1" applyFill="1" applyBorder="1" applyAlignment="1">
      <alignment vertical="top"/>
    </xf>
    <xf numFmtId="166" fontId="23" fillId="2" borderId="5" xfId="1" applyNumberFormat="1" applyFont="1" applyFill="1" applyBorder="1" applyAlignment="1" applyProtection="1">
      <alignment horizontal="center" vertical="top"/>
    </xf>
    <xf numFmtId="166" fontId="23" fillId="2" borderId="10" xfId="1" applyNumberFormat="1" applyFont="1" applyFill="1" applyBorder="1" applyAlignment="1">
      <alignment vertical="top"/>
    </xf>
    <xf numFmtId="166" fontId="23" fillId="4" borderId="0" xfId="1" applyNumberFormat="1" applyFont="1" applyFill="1" applyBorder="1" applyAlignment="1">
      <alignment vertical="top"/>
    </xf>
    <xf numFmtId="166" fontId="23" fillId="2" borderId="0" xfId="1" applyNumberFormat="1" applyFont="1" applyFill="1" applyBorder="1"/>
    <xf numFmtId="166" fontId="24" fillId="2" borderId="3" xfId="1" applyNumberFormat="1" applyFont="1" applyFill="1" applyBorder="1" applyAlignment="1">
      <alignment horizontal="center" vertical="center"/>
    </xf>
    <xf numFmtId="166" fontId="23" fillId="2" borderId="3" xfId="1" applyNumberFormat="1" applyFont="1" applyFill="1" applyBorder="1"/>
    <xf numFmtId="166" fontId="24" fillId="2" borderId="3" xfId="1" applyNumberFormat="1" applyFont="1" applyFill="1" applyBorder="1"/>
    <xf numFmtId="37" fontId="23" fillId="2" borderId="3" xfId="1" applyNumberFormat="1" applyFont="1" applyFill="1" applyBorder="1"/>
    <xf numFmtId="37" fontId="24" fillId="2" borderId="3" xfId="1" applyNumberFormat="1" applyFont="1" applyFill="1" applyBorder="1"/>
    <xf numFmtId="166" fontId="23" fillId="2" borderId="3" xfId="1" applyNumberFormat="1" applyFont="1" applyFill="1" applyBorder="1" applyAlignment="1">
      <alignment vertical="top" wrapText="1"/>
    </xf>
    <xf numFmtId="37" fontId="23" fillId="2" borderId="6" xfId="1" applyNumberFormat="1" applyFont="1" applyFill="1" applyBorder="1"/>
    <xf numFmtId="37" fontId="24" fillId="2" borderId="0" xfId="1" applyNumberFormat="1" applyFont="1" applyFill="1" applyBorder="1"/>
    <xf numFmtId="166" fontId="24" fillId="2" borderId="9" xfId="1" applyNumberFormat="1" applyFont="1" applyFill="1" applyBorder="1"/>
    <xf numFmtId="166" fontId="23" fillId="2" borderId="9" xfId="1" applyNumberFormat="1" applyFont="1" applyFill="1" applyBorder="1"/>
    <xf numFmtId="166" fontId="23" fillId="2" borderId="3" xfId="1" applyNumberFormat="1" applyFont="1" applyFill="1" applyBorder="1" applyAlignment="1">
      <alignment horizontal="right" vertical="top"/>
    </xf>
    <xf numFmtId="166" fontId="23" fillId="2" borderId="3" xfId="1" applyNumberFormat="1" applyFont="1" applyFill="1" applyBorder="1" applyAlignment="1">
      <alignment horizontal="center" vertical="center"/>
    </xf>
    <xf numFmtId="166" fontId="25" fillId="2" borderId="3" xfId="1" applyNumberFormat="1" applyFont="1" applyFill="1" applyBorder="1" applyAlignment="1">
      <alignment horizontal="right" vertical="top"/>
    </xf>
    <xf numFmtId="166" fontId="23" fillId="2" borderId="3" xfId="0" applyNumberFormat="1" applyFont="1" applyFill="1" applyBorder="1"/>
    <xf numFmtId="166" fontId="23" fillId="2" borderId="3" xfId="1" applyNumberFormat="1" applyFont="1" applyFill="1" applyBorder="1" applyAlignment="1">
      <alignment horizontal="right"/>
    </xf>
    <xf numFmtId="166" fontId="23" fillId="0" borderId="0" xfId="1" applyNumberFormat="1" applyFont="1" applyFill="1" applyBorder="1"/>
    <xf numFmtId="37" fontId="10" fillId="2" borderId="3" xfId="0" applyNumberFormat="1" applyFont="1" applyFill="1" applyBorder="1" applyAlignment="1">
      <alignment horizontal="right"/>
    </xf>
    <xf numFmtId="37" fontId="10" fillId="2" borderId="3" xfId="0" applyNumberFormat="1" applyFont="1" applyFill="1" applyBorder="1"/>
    <xf numFmtId="37" fontId="10" fillId="2" borderId="6" xfId="0" applyNumberFormat="1" applyFont="1" applyFill="1" applyBorder="1"/>
    <xf numFmtId="166" fontId="18" fillId="2" borderId="3" xfId="1" applyNumberFormat="1" applyFont="1" applyFill="1" applyBorder="1" applyAlignment="1">
      <alignment horizontal="center" vertical="top"/>
    </xf>
    <xf numFmtId="166" fontId="19" fillId="2" borderId="3" xfId="1" applyNumberFormat="1" applyFont="1" applyFill="1" applyBorder="1" applyAlignment="1">
      <alignment horizontal="center" vertical="top"/>
    </xf>
    <xf numFmtId="166" fontId="14" fillId="2" borderId="0" xfId="1" applyNumberFormat="1" applyFont="1" applyFill="1" applyBorder="1" applyAlignment="1">
      <alignment vertical="top"/>
    </xf>
    <xf numFmtId="166" fontId="11" fillId="2" borderId="13" xfId="1" applyNumberFormat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166" fontId="18" fillId="2" borderId="3" xfId="1" applyNumberFormat="1" applyFont="1" applyFill="1" applyBorder="1" applyAlignment="1">
      <alignment horizontal="right" vertical="center"/>
    </xf>
    <xf numFmtId="166" fontId="26" fillId="2" borderId="14" xfId="1" applyNumberFormat="1" applyFont="1" applyFill="1" applyBorder="1" applyAlignment="1">
      <alignment horizontal="left" vertical="top" wrapText="1"/>
    </xf>
    <xf numFmtId="166" fontId="19" fillId="2" borderId="11" xfId="1" applyNumberFormat="1" applyFont="1" applyFill="1" applyBorder="1"/>
    <xf numFmtId="166" fontId="19" fillId="2" borderId="0" xfId="1" applyNumberFormat="1" applyFont="1" applyFill="1" applyBorder="1"/>
    <xf numFmtId="166" fontId="19" fillId="2" borderId="14" xfId="1" applyNumberFormat="1" applyFont="1" applyFill="1" applyBorder="1" applyAlignment="1">
      <alignment horizontal="left" vertical="top" wrapText="1"/>
    </xf>
    <xf numFmtId="0" fontId="19" fillId="2" borderId="14" xfId="0" applyFont="1" applyFill="1" applyBorder="1"/>
    <xf numFmtId="0" fontId="27" fillId="2" borderId="0" xfId="0" applyFont="1" applyFill="1" applyBorder="1" applyAlignment="1">
      <alignment horizontal="right"/>
    </xf>
    <xf numFmtId="3" fontId="19" fillId="2" borderId="11" xfId="1" applyNumberFormat="1" applyFont="1" applyFill="1" applyBorder="1"/>
    <xf numFmtId="166" fontId="19" fillId="2" borderId="3" xfId="1" applyNumberFormat="1" applyFont="1" applyFill="1" applyBorder="1"/>
    <xf numFmtId="166" fontId="19" fillId="2" borderId="13" xfId="1" applyNumberFormat="1" applyFont="1" applyFill="1" applyBorder="1"/>
    <xf numFmtId="3" fontId="19" fillId="2" borderId="3" xfId="2" applyNumberFormat="1" applyFont="1" applyFill="1" applyBorder="1" applyAlignment="1">
      <alignment horizontal="right"/>
    </xf>
    <xf numFmtId="165" fontId="19" fillId="2" borderId="0" xfId="2" applyNumberFormat="1" applyFont="1" applyFill="1" applyBorder="1" applyAlignment="1">
      <alignment horizontal="right"/>
    </xf>
    <xf numFmtId="0" fontId="28" fillId="2" borderId="14" xfId="0" applyFont="1" applyFill="1" applyBorder="1"/>
    <xf numFmtId="166" fontId="19" fillId="2" borderId="14" xfId="1" applyNumberFormat="1" applyFont="1" applyFill="1" applyBorder="1"/>
    <xf numFmtId="166" fontId="18" fillId="2" borderId="3" xfId="1" applyNumberFormat="1" applyFont="1" applyFill="1" applyBorder="1"/>
    <xf numFmtId="166" fontId="18" fillId="2" borderId="2" xfId="1" applyNumberFormat="1" applyFont="1" applyFill="1" applyBorder="1"/>
    <xf numFmtId="166" fontId="18" fillId="2" borderId="13" xfId="1" applyNumberFormat="1" applyFont="1" applyFill="1" applyBorder="1"/>
    <xf numFmtId="166" fontId="18" fillId="2" borderId="8" xfId="1" applyNumberFormat="1" applyFont="1" applyFill="1" applyBorder="1"/>
    <xf numFmtId="166" fontId="18" fillId="2" borderId="9" xfId="1" applyNumberFormat="1" applyFont="1" applyFill="1" applyBorder="1"/>
    <xf numFmtId="166" fontId="18" fillId="2" borderId="9" xfId="1" applyNumberFormat="1" applyFont="1" applyFill="1" applyBorder="1" applyAlignment="1">
      <alignment horizontal="center" vertical="top" wrapText="1"/>
    </xf>
    <xf numFmtId="3" fontId="18" fillId="2" borderId="3" xfId="1" applyNumberFormat="1" applyFont="1" applyFill="1" applyBorder="1" applyAlignment="1">
      <alignment horizontal="center" vertical="center" wrapText="1"/>
    </xf>
    <xf numFmtId="166" fontId="18" fillId="2" borderId="3" xfId="1" applyNumberFormat="1" applyFont="1" applyFill="1" applyBorder="1" applyAlignment="1">
      <alignment horizontal="center" vertical="center" wrapText="1"/>
    </xf>
    <xf numFmtId="166" fontId="11" fillId="2" borderId="3" xfId="1" applyNumberFormat="1" applyFont="1" applyFill="1" applyBorder="1" applyAlignment="1">
      <alignment horizontal="right" vertical="center"/>
    </xf>
    <xf numFmtId="164" fontId="14" fillId="2" borderId="3" xfId="1" applyFont="1" applyFill="1" applyBorder="1"/>
    <xf numFmtId="37" fontId="11" fillId="2" borderId="6" xfId="1" applyNumberFormat="1" applyFont="1" applyFill="1" applyBorder="1"/>
    <xf numFmtId="164" fontId="11" fillId="2" borderId="3" xfId="1" applyFont="1" applyFill="1" applyBorder="1"/>
    <xf numFmtId="164" fontId="10" fillId="2" borderId="3" xfId="1" applyFont="1" applyFill="1" applyBorder="1" applyAlignment="1">
      <alignment vertical="top"/>
    </xf>
    <xf numFmtId="164" fontId="18" fillId="2" borderId="3" xfId="1" applyFont="1" applyFill="1" applyBorder="1"/>
    <xf numFmtId="164" fontId="18" fillId="2" borderId="9" xfId="1" applyFont="1" applyFill="1" applyBorder="1"/>
    <xf numFmtId="164" fontId="10" fillId="2" borderId="3" xfId="1" applyFont="1" applyFill="1" applyBorder="1" applyAlignment="1">
      <alignment horizontal="right"/>
    </xf>
    <xf numFmtId="168" fontId="19" fillId="2" borderId="0" xfId="1" applyNumberFormat="1" applyFont="1" applyFill="1" applyBorder="1"/>
    <xf numFmtId="166" fontId="19" fillId="2" borderId="6" xfId="1" applyNumberFormat="1" applyFont="1" applyFill="1" applyBorder="1"/>
    <xf numFmtId="164" fontId="19" fillId="2" borderId="0" xfId="1" applyNumberFormat="1" applyFont="1" applyFill="1" applyBorder="1"/>
    <xf numFmtId="166" fontId="18" fillId="2" borderId="1" xfId="1" applyNumberFormat="1" applyFont="1" applyFill="1" applyBorder="1" applyAlignment="1">
      <alignment horizontal="center"/>
    </xf>
    <xf numFmtId="166" fontId="18" fillId="2" borderId="15" xfId="1" applyNumberFormat="1" applyFont="1" applyFill="1" applyBorder="1" applyAlignment="1">
      <alignment horizontal="center"/>
    </xf>
    <xf numFmtId="166" fontId="11" fillId="2" borderId="3" xfId="0" applyNumberFormat="1" applyFont="1" applyFill="1" applyBorder="1" applyAlignment="1">
      <alignment horizontal="left" vertical="top"/>
    </xf>
    <xf numFmtId="165" fontId="11" fillId="2" borderId="3" xfId="2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/>
    <xf numFmtId="49" fontId="11" fillId="0" borderId="0" xfId="0" applyNumberFormat="1" applyFont="1" applyBorder="1" applyAlignment="1">
      <alignment horizontal="left" vertical="top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top"/>
    </xf>
    <xf numFmtId="166" fontId="10" fillId="2" borderId="0" xfId="1" applyNumberFormat="1" applyFont="1" applyFill="1" applyBorder="1" applyAlignment="1">
      <alignment horizontal="right"/>
    </xf>
    <xf numFmtId="166" fontId="21" fillId="2" borderId="12" xfId="1" applyNumberFormat="1" applyFont="1" applyFill="1" applyBorder="1" applyAlignment="1">
      <alignment vertical="top"/>
    </xf>
    <xf numFmtId="166" fontId="11" fillId="2" borderId="5" xfId="1" applyNumberFormat="1" applyFont="1" applyFill="1" applyBorder="1" applyAlignment="1" applyProtection="1">
      <alignment vertical="top"/>
    </xf>
    <xf numFmtId="166" fontId="19" fillId="2" borderId="12" xfId="1" applyNumberFormat="1" applyFont="1" applyFill="1" applyBorder="1" applyAlignment="1" applyProtection="1">
      <alignment horizontal="center" vertical="top"/>
    </xf>
    <xf numFmtId="166" fontId="18" fillId="2" borderId="12" xfId="1" applyNumberFormat="1" applyFont="1" applyFill="1" applyBorder="1" applyAlignment="1" applyProtection="1">
      <alignment horizontal="left" vertical="top"/>
    </xf>
    <xf numFmtId="166" fontId="18" fillId="2" borderId="12" xfId="1" applyNumberFormat="1" applyFont="1" applyFill="1" applyBorder="1" applyAlignment="1" applyProtection="1">
      <alignment horizontal="center" vertical="top"/>
    </xf>
    <xf numFmtId="166" fontId="11" fillId="0" borderId="14" xfId="1" applyNumberFormat="1" applyFont="1" applyFill="1" applyBorder="1" applyAlignment="1">
      <alignment vertical="top"/>
    </xf>
    <xf numFmtId="166" fontId="18" fillId="2" borderId="12" xfId="1" applyNumberFormat="1" applyFont="1" applyFill="1" applyBorder="1" applyAlignment="1">
      <alignment vertical="top"/>
    </xf>
    <xf numFmtId="166" fontId="11" fillId="2" borderId="12" xfId="1" applyNumberFormat="1" applyFont="1" applyFill="1" applyBorder="1" applyAlignment="1">
      <alignment vertical="top"/>
    </xf>
    <xf numFmtId="166" fontId="18" fillId="2" borderId="15" xfId="1" applyNumberFormat="1" applyFont="1" applyFill="1" applyBorder="1" applyAlignment="1" applyProtection="1">
      <alignment vertical="top"/>
    </xf>
    <xf numFmtId="166" fontId="18" fillId="2" borderId="9" xfId="1" applyNumberFormat="1" applyFont="1" applyFill="1" applyBorder="1" applyAlignment="1" applyProtection="1">
      <alignment vertical="top"/>
    </xf>
    <xf numFmtId="166" fontId="19" fillId="2" borderId="10" xfId="1" applyNumberFormat="1" applyFont="1" applyFill="1" applyBorder="1" applyAlignment="1">
      <alignment vertical="top"/>
    </xf>
    <xf numFmtId="0" fontId="14" fillId="2" borderId="4" xfId="0" applyFont="1" applyFill="1" applyBorder="1"/>
    <xf numFmtId="0" fontId="14" fillId="2" borderId="7" xfId="0" applyFont="1" applyFill="1" applyBorder="1"/>
    <xf numFmtId="166" fontId="15" fillId="2" borderId="5" xfId="1" applyNumberFormat="1" applyFont="1" applyFill="1" applyBorder="1"/>
    <xf numFmtId="0" fontId="14" fillId="2" borderId="14" xfId="0" applyFont="1" applyFill="1" applyBorder="1"/>
    <xf numFmtId="166" fontId="11" fillId="2" borderId="12" xfId="1" applyNumberFormat="1" applyFont="1" applyFill="1" applyBorder="1" applyAlignment="1" applyProtection="1">
      <alignment vertical="top"/>
    </xf>
    <xf numFmtId="166" fontId="10" fillId="2" borderId="14" xfId="1" applyNumberFormat="1" applyFont="1" applyFill="1" applyBorder="1" applyAlignment="1" applyProtection="1">
      <alignment vertical="top"/>
    </xf>
    <xf numFmtId="166" fontId="11" fillId="2" borderId="14" xfId="1" applyNumberFormat="1" applyFont="1" applyFill="1" applyBorder="1" applyAlignment="1" applyProtection="1">
      <alignment vertical="top"/>
    </xf>
    <xf numFmtId="166" fontId="10" fillId="2" borderId="12" xfId="1" applyNumberFormat="1" applyFont="1" applyFill="1" applyBorder="1" applyAlignment="1" applyProtection="1">
      <alignment vertical="top"/>
    </xf>
    <xf numFmtId="0" fontId="14" fillId="0" borderId="12" xfId="0" applyFont="1" applyFill="1" applyBorder="1"/>
    <xf numFmtId="166" fontId="11" fillId="2" borderId="14" xfId="1" applyNumberFormat="1" applyFont="1" applyFill="1" applyBorder="1" applyAlignment="1">
      <alignment vertical="top"/>
    </xf>
    <xf numFmtId="0" fontId="15" fillId="0" borderId="12" xfId="0" applyFont="1" applyFill="1" applyBorder="1"/>
    <xf numFmtId="166" fontId="11" fillId="2" borderId="14" xfId="1" applyNumberFormat="1" applyFont="1" applyFill="1" applyBorder="1" applyAlignment="1" applyProtection="1">
      <alignment vertical="top" wrapText="1"/>
    </xf>
    <xf numFmtId="166" fontId="11" fillId="2" borderId="12" xfId="1" applyNumberFormat="1" applyFont="1" applyFill="1" applyBorder="1" applyAlignment="1" applyProtection="1">
      <alignment horizontal="center" vertical="top"/>
    </xf>
    <xf numFmtId="166" fontId="18" fillId="2" borderId="10" xfId="1" applyNumberFormat="1" applyFont="1" applyFill="1" applyBorder="1" applyAlignment="1" applyProtection="1">
      <alignment vertical="top"/>
    </xf>
    <xf numFmtId="166" fontId="19" fillId="2" borderId="5" xfId="1" applyNumberFormat="1" applyFont="1" applyFill="1" applyBorder="1" applyAlignment="1">
      <alignment horizontal="center" vertical="top"/>
    </xf>
    <xf numFmtId="166" fontId="19" fillId="2" borderId="12" xfId="1" applyNumberFormat="1" applyFont="1" applyFill="1" applyBorder="1" applyAlignment="1" applyProtection="1">
      <alignment vertical="top"/>
    </xf>
    <xf numFmtId="166" fontId="18" fillId="2" borderId="12" xfId="1" applyNumberFormat="1" applyFont="1" applyFill="1" applyBorder="1" applyAlignment="1" applyProtection="1">
      <alignment vertical="top"/>
    </xf>
    <xf numFmtId="166" fontId="18" fillId="2" borderId="3" xfId="1" applyNumberFormat="1" applyFont="1" applyFill="1" applyBorder="1" applyAlignment="1">
      <alignment horizontal="center" vertical="top"/>
    </xf>
    <xf numFmtId="166" fontId="19" fillId="2" borderId="3" xfId="1" applyNumberFormat="1" applyFont="1" applyFill="1" applyBorder="1" applyAlignment="1">
      <alignment horizontal="center" vertical="top"/>
    </xf>
    <xf numFmtId="166" fontId="19" fillId="2" borderId="3" xfId="1" applyNumberFormat="1" applyFont="1" applyFill="1" applyBorder="1" applyAlignment="1">
      <alignment horizontal="center" vertical="top"/>
    </xf>
    <xf numFmtId="166" fontId="18" fillId="2" borderId="3" xfId="1" applyNumberFormat="1" applyFont="1" applyFill="1" applyBorder="1" applyAlignment="1">
      <alignment horizontal="left" vertical="top" indent="2"/>
    </xf>
    <xf numFmtId="166" fontId="18" fillId="2" borderId="3" xfId="1" applyNumberFormat="1" applyFont="1" applyFill="1" applyBorder="1" applyAlignment="1" applyProtection="1">
      <alignment horizontal="center" vertical="top"/>
    </xf>
    <xf numFmtId="166" fontId="0" fillId="0" borderId="0" xfId="0" applyNumberFormat="1"/>
    <xf numFmtId="166" fontId="17" fillId="2" borderId="0" xfId="1" applyNumberFormat="1" applyFont="1" applyFill="1" applyBorder="1"/>
    <xf numFmtId="166" fontId="10" fillId="0" borderId="3" xfId="1" applyNumberFormat="1" applyFont="1" applyFill="1" applyBorder="1" applyAlignment="1">
      <alignment vertical="top"/>
    </xf>
    <xf numFmtId="164" fontId="10" fillId="0" borderId="3" xfId="1" applyNumberFormat="1" applyFont="1" applyFill="1" applyBorder="1" applyAlignment="1">
      <alignment vertical="top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166" fontId="19" fillId="2" borderId="3" xfId="1" applyNumberFormat="1" applyFont="1" applyFill="1" applyBorder="1" applyAlignment="1">
      <alignment horizontal="center" vertical="top"/>
    </xf>
    <xf numFmtId="166" fontId="18" fillId="2" borderId="3" xfId="1" applyNumberFormat="1" applyFont="1" applyFill="1" applyBorder="1" applyAlignment="1">
      <alignment horizontal="center" vertical="top"/>
    </xf>
    <xf numFmtId="166" fontId="18" fillId="2" borderId="3" xfId="1" applyNumberFormat="1" applyFont="1" applyFill="1" applyBorder="1" applyAlignment="1">
      <alignment horizontal="left" vertical="top"/>
    </xf>
    <xf numFmtId="166" fontId="18" fillId="2" borderId="6" xfId="1" applyNumberFormat="1" applyFont="1" applyFill="1" applyBorder="1" applyAlignment="1">
      <alignment horizontal="center" vertical="top"/>
    </xf>
    <xf numFmtId="166" fontId="18" fillId="2" borderId="0" xfId="1" applyNumberFormat="1" applyFont="1" applyFill="1" applyBorder="1" applyAlignment="1">
      <alignment horizontal="right" vertical="top"/>
    </xf>
    <xf numFmtId="166" fontId="18" fillId="2" borderId="7" xfId="1" applyNumberFormat="1" applyFont="1" applyFill="1" applyBorder="1" applyAlignment="1">
      <alignment horizontal="left" vertical="top" wrapText="1"/>
    </xf>
    <xf numFmtId="166" fontId="11" fillId="2" borderId="3" xfId="1" applyNumberFormat="1" applyFont="1" applyFill="1" applyBorder="1" applyAlignment="1">
      <alignment horizontal="left" vertical="top" wrapText="1"/>
    </xf>
    <xf numFmtId="166" fontId="23" fillId="2" borderId="6" xfId="1" applyNumberFormat="1" applyFont="1" applyFill="1" applyBorder="1" applyAlignment="1">
      <alignment horizontal="center" vertical="top"/>
    </xf>
    <xf numFmtId="166" fontId="23" fillId="2" borderId="8" xfId="1" applyNumberFormat="1" applyFont="1" applyFill="1" applyBorder="1" applyAlignment="1">
      <alignment horizontal="center" vertical="top"/>
    </xf>
    <xf numFmtId="166" fontId="11" fillId="2" borderId="6" xfId="1" applyNumberFormat="1" applyFont="1" applyFill="1" applyBorder="1" applyAlignment="1">
      <alignment horizontal="center" vertical="top"/>
    </xf>
    <xf numFmtId="166" fontId="11" fillId="2" borderId="8" xfId="1" applyNumberFormat="1" applyFont="1" applyFill="1" applyBorder="1" applyAlignment="1">
      <alignment horizontal="center" vertical="top"/>
    </xf>
    <xf numFmtId="166" fontId="10" fillId="2" borderId="3" xfId="1" applyNumberFormat="1" applyFont="1" applyFill="1" applyBorder="1" applyAlignment="1" applyProtection="1">
      <alignment horizontal="center" vertical="top"/>
    </xf>
    <xf numFmtId="166" fontId="11" fillId="2" borderId="3" xfId="1" applyNumberFormat="1" applyFont="1" applyFill="1" applyBorder="1" applyAlignment="1">
      <alignment horizontal="center" vertical="top" wrapText="1"/>
    </xf>
    <xf numFmtId="166" fontId="11" fillId="2" borderId="2" xfId="1" applyNumberFormat="1" applyFont="1" applyFill="1" applyBorder="1" applyAlignment="1">
      <alignment horizontal="center" vertical="top" wrapText="1"/>
    </xf>
    <xf numFmtId="166" fontId="11" fillId="2" borderId="13" xfId="1" applyNumberFormat="1" applyFont="1" applyFill="1" applyBorder="1" applyAlignment="1">
      <alignment horizontal="center" vertical="top" wrapText="1"/>
    </xf>
    <xf numFmtId="166" fontId="11" fillId="2" borderId="6" xfId="1" applyNumberFormat="1" applyFont="1" applyFill="1" applyBorder="1" applyAlignment="1">
      <alignment horizontal="center"/>
    </xf>
    <xf numFmtId="166" fontId="11" fillId="2" borderId="8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right" vertical="top"/>
    </xf>
    <xf numFmtId="0" fontId="14" fillId="2" borderId="3" xfId="0" applyFont="1" applyFill="1" applyBorder="1" applyAlignment="1">
      <alignment horizontal="right" vertical="top"/>
    </xf>
    <xf numFmtId="166" fontId="10" fillId="2" borderId="0" xfId="1" applyNumberFormat="1" applyFont="1" applyFill="1" applyBorder="1" applyAlignment="1">
      <alignment horizontal="left" vertical="top" wrapText="1"/>
    </xf>
    <xf numFmtId="166" fontId="18" fillId="2" borderId="6" xfId="1" applyNumberFormat="1" applyFont="1" applyFill="1" applyBorder="1" applyAlignment="1">
      <alignment horizontal="center" vertical="center"/>
    </xf>
    <xf numFmtId="166" fontId="18" fillId="2" borderId="8" xfId="1" applyNumberFormat="1" applyFont="1" applyFill="1" applyBorder="1" applyAlignment="1">
      <alignment horizontal="center" vertical="center"/>
    </xf>
    <xf numFmtId="166" fontId="18" fillId="2" borderId="1" xfId="1" applyNumberFormat="1" applyFont="1" applyFill="1" applyBorder="1" applyAlignment="1">
      <alignment horizontal="center" wrapText="1"/>
    </xf>
    <xf numFmtId="166" fontId="18" fillId="2" borderId="2" xfId="1" applyNumberFormat="1" applyFont="1" applyFill="1" applyBorder="1" applyAlignment="1">
      <alignment horizontal="center" wrapText="1"/>
    </xf>
    <xf numFmtId="166" fontId="18" fillId="2" borderId="13" xfId="1" applyNumberFormat="1" applyFont="1" applyFill="1" applyBorder="1" applyAlignment="1">
      <alignment horizontal="center" wrapText="1"/>
    </xf>
    <xf numFmtId="0" fontId="10" fillId="0" borderId="0" xfId="8" applyNumberFormat="1" applyFont="1" applyAlignment="1">
      <alignment horizontal="left" vertical="center" wrapText="1"/>
    </xf>
    <xf numFmtId="0" fontId="10" fillId="0" borderId="6" xfId="8" applyNumberFormat="1" applyFont="1" applyBorder="1" applyAlignment="1">
      <alignment horizontal="center" vertical="center" wrapText="1"/>
    </xf>
    <xf numFmtId="0" fontId="10" fillId="0" borderId="11" xfId="8" applyNumberFormat="1" applyFont="1" applyBorder="1" applyAlignment="1">
      <alignment horizontal="center" vertical="center" wrapText="1"/>
    </xf>
    <xf numFmtId="0" fontId="10" fillId="0" borderId="8" xfId="8" applyNumberFormat="1" applyFont="1" applyBorder="1" applyAlignment="1">
      <alignment horizontal="center" vertical="center" wrapText="1"/>
    </xf>
    <xf numFmtId="166" fontId="9" fillId="0" borderId="0" xfId="1" applyNumberFormat="1" applyFont="1" applyAlignment="1" applyProtection="1">
      <alignment horizontal="left"/>
      <protection locked="0"/>
    </xf>
    <xf numFmtId="168" fontId="3" fillId="0" borderId="16" xfId="1" applyNumberFormat="1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 vertical="justify"/>
    </xf>
    <xf numFmtId="1" fontId="3" fillId="0" borderId="13" xfId="0" applyNumberFormat="1" applyFont="1" applyBorder="1" applyAlignment="1" applyProtection="1">
      <alignment horizontal="center" vertical="justify"/>
    </xf>
  </cellXfs>
  <cellStyles count="11">
    <cellStyle name="Comma" xfId="1" builtinId="3"/>
    <cellStyle name="Comma 2" xfId="2"/>
    <cellStyle name="Comma 4" xfId="4"/>
    <cellStyle name="Hyperlink 2" xfId="5"/>
    <cellStyle name="Normal" xfId="0" builtinId="0"/>
    <cellStyle name="Normal 2" xfId="3"/>
    <cellStyle name="Normal 2 2" xfId="10"/>
    <cellStyle name="Normal 3" xfId="6"/>
    <cellStyle name="Normal_note3-00.xls" xfId="9"/>
    <cellStyle name="Normal_SHEET" xfId="8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1790700</xdr:colOff>
      <xdr:row>12</xdr:row>
      <xdr:rowOff>28575</xdr:rowOff>
    </xdr:from>
    <xdr:to>
      <xdr:col>2</xdr:col>
      <xdr:colOff>2038350</xdr:colOff>
      <xdr:row>15</xdr:row>
      <xdr:rowOff>104775</xdr:rowOff>
    </xdr:to>
    <xdr:sp macro="" textlink="">
      <xdr:nvSpPr>
        <xdr:cNvPr id="4" name="AutoShape 12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4924425" y="1971675"/>
          <a:ext cx="247650" cy="561975"/>
        </a:xfrm>
        <a:prstGeom prst="rightBrace">
          <a:avLst>
            <a:gd name="adj1" fmla="val 3119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1838325</xdr:colOff>
      <xdr:row>18</xdr:row>
      <xdr:rowOff>47625</xdr:rowOff>
    </xdr:from>
    <xdr:to>
      <xdr:col>2</xdr:col>
      <xdr:colOff>1924050</xdr:colOff>
      <xdr:row>20</xdr:row>
      <xdr:rowOff>190500</xdr:rowOff>
    </xdr:to>
    <xdr:sp macro="" textlink="">
      <xdr:nvSpPr>
        <xdr:cNvPr id="5" name="AutoShape 12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>
          <a:off x="4972050" y="3590925"/>
          <a:ext cx="85725" cy="542925"/>
        </a:xfrm>
        <a:prstGeom prst="rightBrace">
          <a:avLst>
            <a:gd name="adj1" fmla="val 538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25</xdr:row>
      <xdr:rowOff>161926</xdr:rowOff>
    </xdr:from>
    <xdr:to>
      <xdr:col>7</xdr:col>
      <xdr:colOff>590550</xdr:colOff>
      <xdr:row>26</xdr:row>
      <xdr:rowOff>152401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CxnSpPr/>
      </xdr:nvCxnSpPr>
      <xdr:spPr>
        <a:xfrm rot="10800000">
          <a:off x="5591175" y="4810126"/>
          <a:ext cx="60960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857251</xdr:colOff>
      <xdr:row>24</xdr:row>
      <xdr:rowOff>123826</xdr:rowOff>
    </xdr:from>
    <xdr:to>
      <xdr:col>5</xdr:col>
      <xdr:colOff>247652</xdr:colOff>
      <xdr:row>39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CxnSpPr/>
      </xdr:nvCxnSpPr>
      <xdr:spPr>
        <a:xfrm rot="5400000">
          <a:off x="1914527" y="4800600"/>
          <a:ext cx="2781299" cy="234315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25</xdr:row>
      <xdr:rowOff>133351</xdr:rowOff>
    </xdr:from>
    <xdr:to>
      <xdr:col>5</xdr:col>
      <xdr:colOff>571503</xdr:colOff>
      <xdr:row>39</xdr:row>
      <xdr:rowOff>47625</xdr:rowOff>
    </xdr:to>
    <xdr:cxnSp macro="">
      <xdr:nvCxnSpPr>
        <xdr:cNvPr id="11" name="Straight Arrow Connector 10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CxnSpPr/>
      </xdr:nvCxnSpPr>
      <xdr:spPr>
        <a:xfrm rot="5400000">
          <a:off x="3286127" y="6200774"/>
          <a:ext cx="2600324" cy="14287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22</xdr:row>
      <xdr:rowOff>57149</xdr:rowOff>
    </xdr:from>
    <xdr:to>
      <xdr:col>6</xdr:col>
      <xdr:colOff>657225</xdr:colOff>
      <xdr:row>23</xdr:row>
      <xdr:rowOff>104776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CxnSpPr/>
      </xdr:nvCxnSpPr>
      <xdr:spPr>
        <a:xfrm rot="10800000" flipV="1">
          <a:off x="4953000" y="4133849"/>
          <a:ext cx="647700" cy="2381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28</xdr:row>
      <xdr:rowOff>0</xdr:rowOff>
    </xdr:from>
    <xdr:to>
      <xdr:col>6</xdr:col>
      <xdr:colOff>647700</xdr:colOff>
      <xdr:row>29</xdr:row>
      <xdr:rowOff>47627</xdr:rowOff>
    </xdr:to>
    <xdr:cxnSp macro="">
      <xdr:nvCxnSpPr>
        <xdr:cNvPr id="15" name="Straight Arrow Connector 14">
          <a:extLst>
            <a:ext uri="{FF2B5EF4-FFF2-40B4-BE49-F238E27FC236}">
              <a16:creationId xmlns="" xmlns:a16="http://schemas.microsoft.com/office/drawing/2014/main" id="{00000000-0008-0000-0900-00000F000000}"/>
            </a:ext>
          </a:extLst>
        </xdr:cNvPr>
        <xdr:cNvCxnSpPr/>
      </xdr:nvCxnSpPr>
      <xdr:spPr>
        <a:xfrm rot="10800000" flipV="1">
          <a:off x="4943475" y="5219700"/>
          <a:ext cx="647700" cy="2381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43</xdr:row>
      <xdr:rowOff>171450</xdr:rowOff>
    </xdr:from>
    <xdr:to>
      <xdr:col>5</xdr:col>
      <xdr:colOff>85725</xdr:colOff>
      <xdr:row>43</xdr:row>
      <xdr:rowOff>171452</xdr:rowOff>
    </xdr:to>
    <xdr:cxnSp macro="">
      <xdr:nvCxnSpPr>
        <xdr:cNvPr id="16" name="Straight Arrow Connector 15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CxnSpPr/>
      </xdr:nvCxnSpPr>
      <xdr:spPr>
        <a:xfrm rot="10800000" flipV="1">
          <a:off x="3390900" y="8267700"/>
          <a:ext cx="78105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AMSL%20%20ALL%2013-14-OL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Profit and Loss - Normal"/>
      <sheetName val="note 2"/>
      <sheetName val="NOTES ALL"/>
      <sheetName val="note 10"/>
      <sheetName val="Related party trans"/>
      <sheetName val="grouping"/>
      <sheetName val="dep tax"/>
      <sheetName val="stock summary"/>
      <sheetName val="PROVISION FOR TAX"/>
      <sheetName val="cash flow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0"/>
  <sheetViews>
    <sheetView topLeftCell="A52" workbookViewId="0">
      <selection activeCell="A8" sqref="A8"/>
    </sheetView>
  </sheetViews>
  <sheetFormatPr defaultRowHeight="15"/>
  <cols>
    <col min="1" max="1" width="5.42578125" customWidth="1"/>
    <col min="4" max="4" width="24" customWidth="1"/>
    <col min="5" max="5" width="15.85546875" customWidth="1"/>
    <col min="6" max="6" width="16.7109375" customWidth="1"/>
    <col min="8" max="8" width="11.28515625" customWidth="1"/>
  </cols>
  <sheetData>
    <row r="1" spans="1:37">
      <c r="A1" s="255" t="s">
        <v>138</v>
      </c>
      <c r="B1" s="216"/>
      <c r="C1" s="216"/>
      <c r="D1" s="216"/>
      <c r="E1" s="216"/>
      <c r="F1" s="216"/>
    </row>
    <row r="2" spans="1:37">
      <c r="A2" s="216"/>
      <c r="B2" s="216"/>
      <c r="C2" s="216"/>
      <c r="D2" s="216"/>
      <c r="E2" s="216"/>
      <c r="F2" s="216"/>
    </row>
    <row r="3" spans="1:37">
      <c r="A3" s="215" t="s">
        <v>346</v>
      </c>
      <c r="B3" s="216"/>
      <c r="C3" s="216"/>
      <c r="D3" s="216"/>
      <c r="E3" s="216"/>
      <c r="F3" s="216"/>
    </row>
    <row r="4" spans="1:37">
      <c r="A4" s="416"/>
      <c r="B4" s="416"/>
      <c r="C4" s="416"/>
      <c r="D4" s="416"/>
      <c r="E4" s="355"/>
      <c r="F4" s="334" t="s">
        <v>378</v>
      </c>
    </row>
    <row r="5" spans="1:37">
      <c r="A5" s="219" t="s">
        <v>0</v>
      </c>
      <c r="B5" s="220" t="s">
        <v>1</v>
      </c>
      <c r="C5" s="221"/>
      <c r="D5" s="222"/>
      <c r="E5" s="405"/>
      <c r="F5" s="405"/>
    </row>
    <row r="6" spans="1:37">
      <c r="A6" s="222"/>
      <c r="B6" s="416"/>
      <c r="C6" s="416"/>
      <c r="D6" s="416"/>
      <c r="E6" s="405"/>
      <c r="F6" s="405"/>
    </row>
    <row r="7" spans="1:37">
      <c r="A7" s="220">
        <v>1</v>
      </c>
      <c r="B7" s="220" t="s">
        <v>2</v>
      </c>
      <c r="C7" s="220"/>
      <c r="D7" s="222"/>
      <c r="E7" s="405"/>
      <c r="F7" s="405"/>
    </row>
    <row r="8" spans="1:37">
      <c r="A8" s="222"/>
      <c r="B8" s="223" t="s">
        <v>3</v>
      </c>
      <c r="C8" s="222"/>
      <c r="D8" s="222"/>
      <c r="E8" s="224"/>
      <c r="F8" s="224">
        <v>5110000</v>
      </c>
    </row>
    <row r="9" spans="1:37">
      <c r="A9" s="222"/>
      <c r="B9" s="223" t="s">
        <v>377</v>
      </c>
      <c r="C9" s="222"/>
      <c r="D9" s="222"/>
      <c r="E9" s="224"/>
      <c r="F9" s="22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7">
      <c r="A10" s="222"/>
      <c r="B10" s="223" t="s">
        <v>4</v>
      </c>
      <c r="C10" s="222"/>
      <c r="D10" s="222"/>
      <c r="E10" s="224"/>
      <c r="F10" s="224">
        <v>-15401380</v>
      </c>
    </row>
    <row r="11" spans="1:37">
      <c r="A11" s="222"/>
      <c r="B11" s="415"/>
      <c r="C11" s="415"/>
      <c r="D11" s="415"/>
      <c r="E11" s="405"/>
      <c r="F11" s="405"/>
    </row>
    <row r="12" spans="1:37">
      <c r="A12" s="220">
        <v>2</v>
      </c>
      <c r="B12" s="220" t="s">
        <v>7</v>
      </c>
      <c r="C12" s="220"/>
      <c r="D12" s="222"/>
      <c r="E12" s="405"/>
      <c r="F12" s="405"/>
    </row>
    <row r="13" spans="1:37">
      <c r="A13" s="225"/>
      <c r="B13" s="223" t="s">
        <v>8</v>
      </c>
      <c r="C13" s="222"/>
      <c r="D13" s="222"/>
      <c r="E13" s="224"/>
      <c r="F13" s="224">
        <v>45594380</v>
      </c>
    </row>
    <row r="14" spans="1:37">
      <c r="A14" s="225"/>
      <c r="B14" s="223"/>
      <c r="C14" s="222" t="s">
        <v>385</v>
      </c>
      <c r="D14" s="222"/>
      <c r="E14" s="224">
        <v>42302917</v>
      </c>
      <c r="F14" s="22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A15" s="225"/>
      <c r="B15" s="223"/>
      <c r="C15" s="222" t="s">
        <v>386</v>
      </c>
      <c r="D15" s="222"/>
      <c r="E15" s="224">
        <v>3000</v>
      </c>
      <c r="F15" s="22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>
      <c r="A16" s="225"/>
      <c r="B16" s="223"/>
      <c r="C16" s="222" t="s">
        <v>387</v>
      </c>
      <c r="D16" s="222"/>
      <c r="E16" s="224">
        <v>3288463</v>
      </c>
      <c r="F16" s="22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44">
      <c r="A17" s="225"/>
      <c r="B17" s="223" t="s">
        <v>77</v>
      </c>
      <c r="C17" s="222"/>
      <c r="D17" s="222"/>
      <c r="E17" s="226"/>
      <c r="F17" s="226">
        <v>96486</v>
      </c>
    </row>
    <row r="18" spans="1:44">
      <c r="A18" s="222"/>
      <c r="B18" s="415"/>
      <c r="C18" s="415"/>
      <c r="D18" s="415"/>
      <c r="E18" s="405"/>
      <c r="F18" s="405"/>
    </row>
    <row r="19" spans="1:44">
      <c r="A19" s="220">
        <v>3</v>
      </c>
      <c r="B19" s="220" t="s">
        <v>10</v>
      </c>
      <c r="C19" s="220"/>
      <c r="D19" s="222"/>
      <c r="E19" s="405"/>
      <c r="F19" s="405"/>
    </row>
    <row r="20" spans="1:44">
      <c r="A20" s="222"/>
      <c r="B20" s="223" t="s">
        <v>11</v>
      </c>
      <c r="C20" s="222"/>
      <c r="D20" s="222"/>
      <c r="E20" s="224"/>
      <c r="F20" s="224"/>
    </row>
    <row r="21" spans="1:44">
      <c r="A21" s="222"/>
      <c r="B21" s="223" t="s">
        <v>12</v>
      </c>
      <c r="C21" s="222"/>
      <c r="D21" s="222"/>
      <c r="E21" s="224"/>
      <c r="F21" s="224">
        <v>401950619</v>
      </c>
      <c r="AL21" s="2"/>
      <c r="AM21" s="2"/>
    </row>
    <row r="22" spans="1:44">
      <c r="A22" s="222"/>
      <c r="B22" s="223"/>
      <c r="C22" s="222" t="s">
        <v>379</v>
      </c>
      <c r="D22" s="222"/>
      <c r="E22" s="224">
        <v>173504500.80000001</v>
      </c>
      <c r="F22" s="22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44">
      <c r="A23" s="222"/>
      <c r="B23" s="223"/>
      <c r="C23" s="222" t="s">
        <v>380</v>
      </c>
      <c r="D23" s="222"/>
      <c r="E23" s="224">
        <v>54547468</v>
      </c>
      <c r="F23" s="22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44">
      <c r="A24" s="222"/>
      <c r="B24" s="223"/>
      <c r="C24" s="222" t="s">
        <v>381</v>
      </c>
      <c r="D24" s="222"/>
      <c r="E24" s="224">
        <v>29511690</v>
      </c>
      <c r="F24" s="22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44">
      <c r="A25" s="222"/>
      <c r="B25" s="223"/>
      <c r="C25" s="222" t="s">
        <v>352</v>
      </c>
      <c r="D25" s="222"/>
      <c r="E25" s="224">
        <v>6292747.6500000004</v>
      </c>
      <c r="F25" s="22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44">
      <c r="A26" s="222"/>
      <c r="B26" s="223"/>
      <c r="C26" s="222" t="s">
        <v>382</v>
      </c>
      <c r="D26" s="222"/>
      <c r="E26" s="224">
        <v>174185181.55000001</v>
      </c>
      <c r="F26" s="22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4">
      <c r="A27" s="222"/>
      <c r="B27" s="223"/>
      <c r="C27" s="222" t="s">
        <v>383</v>
      </c>
      <c r="D27" s="222"/>
      <c r="E27" s="224">
        <v>5170793</v>
      </c>
      <c r="F27" s="22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4">
      <c r="A28" s="222"/>
      <c r="B28" s="407" t="s">
        <v>250</v>
      </c>
      <c r="C28" s="220" t="s">
        <v>384</v>
      </c>
      <c r="D28" s="220"/>
      <c r="E28" s="408">
        <f>-41261963</f>
        <v>-41261963</v>
      </c>
      <c r="F28" s="40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44">
      <c r="A29" s="222"/>
      <c r="B29" s="223" t="s">
        <v>13</v>
      </c>
      <c r="C29" s="222"/>
      <c r="D29" s="222"/>
      <c r="E29" s="224"/>
      <c r="F29" s="224">
        <v>7597962</v>
      </c>
    </row>
    <row r="30" spans="1:44">
      <c r="A30" s="222"/>
      <c r="B30" s="223"/>
      <c r="C30" s="220" t="s">
        <v>400</v>
      </c>
      <c r="D30" s="220"/>
      <c r="E30" s="224"/>
      <c r="F30" s="22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>
      <c r="A31" s="222"/>
      <c r="B31" s="223" t="s">
        <v>14</v>
      </c>
      <c r="C31" s="222"/>
      <c r="D31" s="222"/>
      <c r="E31" s="224"/>
      <c r="F31" s="224">
        <v>21934</v>
      </c>
    </row>
    <row r="32" spans="1:44">
      <c r="A32" s="222"/>
      <c r="B32" s="415" t="s">
        <v>401</v>
      </c>
      <c r="C32" s="415"/>
      <c r="D32" s="415"/>
      <c r="E32" s="405">
        <v>21934</v>
      </c>
      <c r="F32" s="405"/>
      <c r="H32" s="409"/>
    </row>
    <row r="33" spans="1:44">
      <c r="A33" s="222"/>
      <c r="B33" s="416" t="s">
        <v>16</v>
      </c>
      <c r="C33" s="416"/>
      <c r="D33" s="416"/>
      <c r="E33" s="405"/>
      <c r="F33" s="220">
        <f>SUM(F8:F32)</f>
        <v>444970001</v>
      </c>
    </row>
    <row r="34" spans="1:44">
      <c r="A34" s="222"/>
      <c r="B34" s="415"/>
      <c r="C34" s="415"/>
      <c r="D34" s="415"/>
      <c r="E34" s="405"/>
      <c r="F34" s="405"/>
    </row>
    <row r="35" spans="1:44">
      <c r="A35" s="404" t="s">
        <v>17</v>
      </c>
      <c r="B35" s="417" t="s">
        <v>18</v>
      </c>
      <c r="C35" s="417"/>
      <c r="D35" s="417"/>
      <c r="E35" s="405"/>
      <c r="F35" s="405"/>
    </row>
    <row r="36" spans="1:44">
      <c r="A36" s="222">
        <v>1</v>
      </c>
      <c r="B36" s="220" t="s">
        <v>19</v>
      </c>
      <c r="C36" s="222"/>
      <c r="D36" s="222"/>
      <c r="E36" s="405"/>
      <c r="F36" s="405"/>
    </row>
    <row r="37" spans="1:44">
      <c r="A37" s="222"/>
      <c r="B37" s="223" t="s">
        <v>20</v>
      </c>
      <c r="C37" s="222"/>
      <c r="D37" s="222"/>
      <c r="E37" s="224"/>
      <c r="F37" s="224"/>
    </row>
    <row r="38" spans="1:44">
      <c r="A38" s="222"/>
      <c r="B38" s="227" t="s">
        <v>21</v>
      </c>
      <c r="C38" s="222"/>
      <c r="D38" s="222"/>
      <c r="E38" s="405"/>
      <c r="F38" s="405">
        <v>83444</v>
      </c>
    </row>
    <row r="39" spans="1:44">
      <c r="A39" s="222"/>
      <c r="B39" s="227"/>
      <c r="C39" s="222" t="s">
        <v>388</v>
      </c>
      <c r="D39" s="222"/>
      <c r="E39" s="405">
        <v>83444</v>
      </c>
      <c r="F39" s="405"/>
    </row>
    <row r="40" spans="1:44">
      <c r="A40" s="222"/>
      <c r="B40" s="415"/>
      <c r="C40" s="415"/>
      <c r="D40" s="415"/>
      <c r="E40" s="405"/>
      <c r="F40" s="405"/>
    </row>
    <row r="41" spans="1:44">
      <c r="A41" s="222"/>
      <c r="B41" s="223" t="s">
        <v>27</v>
      </c>
      <c r="C41" s="222"/>
      <c r="D41" s="222"/>
      <c r="E41" s="224"/>
      <c r="F41" s="224">
        <v>1714451</v>
      </c>
    </row>
    <row r="42" spans="1:44" s="2" customFormat="1">
      <c r="A42" s="222"/>
      <c r="B42" s="223"/>
      <c r="C42" s="222" t="s">
        <v>389</v>
      </c>
      <c r="D42" s="222"/>
      <c r="E42" s="224">
        <v>29940</v>
      </c>
      <c r="F42" s="224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2" customFormat="1">
      <c r="A43" s="222"/>
      <c r="B43" s="223"/>
      <c r="C43" s="222" t="s">
        <v>354</v>
      </c>
      <c r="D43" s="222"/>
      <c r="E43" s="224">
        <v>1000</v>
      </c>
      <c r="F43" s="224"/>
    </row>
    <row r="44" spans="1:44" s="2" customFormat="1">
      <c r="A44" s="222"/>
      <c r="B44" s="223"/>
      <c r="C44" s="222" t="s">
        <v>390</v>
      </c>
      <c r="D44" s="222"/>
      <c r="E44" s="224">
        <v>343003.62</v>
      </c>
      <c r="F44" s="224"/>
    </row>
    <row r="45" spans="1:44" s="2" customFormat="1">
      <c r="A45" s="222"/>
      <c r="B45" s="223"/>
      <c r="C45" s="222" t="s">
        <v>391</v>
      </c>
      <c r="D45" s="222"/>
      <c r="E45" s="224">
        <v>821266</v>
      </c>
      <c r="F45" s="224"/>
    </row>
    <row r="46" spans="1:44" s="2" customFormat="1">
      <c r="A46" s="222"/>
      <c r="B46" s="223"/>
      <c r="C46" s="222" t="s">
        <v>392</v>
      </c>
      <c r="D46" s="222"/>
      <c r="E46" s="224">
        <v>449356</v>
      </c>
      <c r="F46" s="224"/>
    </row>
    <row r="47" spans="1:44" s="2" customFormat="1">
      <c r="A47" s="222"/>
      <c r="B47" s="223"/>
      <c r="C47" s="222" t="s">
        <v>393</v>
      </c>
      <c r="D47" s="222"/>
      <c r="E47" s="224">
        <v>4022</v>
      </c>
      <c r="F47" s="224"/>
    </row>
    <row r="48" spans="1:44">
      <c r="A48" s="222"/>
      <c r="B48" s="223"/>
      <c r="C48" s="222" t="s">
        <v>394</v>
      </c>
      <c r="D48" s="222"/>
      <c r="E48" s="224">
        <v>922</v>
      </c>
      <c r="F48" s="22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>
      <c r="A49" s="222"/>
      <c r="B49" s="223"/>
      <c r="C49" s="222" t="s">
        <v>395</v>
      </c>
      <c r="D49" s="222"/>
      <c r="E49" s="224">
        <v>64941</v>
      </c>
      <c r="F49" s="22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44">
      <c r="A50" s="222"/>
      <c r="B50" s="223" t="s">
        <v>28</v>
      </c>
      <c r="C50" s="222"/>
      <c r="D50" s="222"/>
      <c r="E50" s="224"/>
      <c r="F50" s="224"/>
    </row>
    <row r="51" spans="1:44">
      <c r="A51" s="222"/>
      <c r="B51" s="415"/>
      <c r="C51" s="415"/>
      <c r="D51" s="415"/>
      <c r="E51" s="405"/>
      <c r="F51" s="405"/>
    </row>
    <row r="52" spans="1:44">
      <c r="A52" s="220">
        <v>2</v>
      </c>
      <c r="B52" s="220" t="s">
        <v>29</v>
      </c>
      <c r="C52" s="220"/>
      <c r="D52" s="222"/>
      <c r="E52" s="405"/>
      <c r="F52" s="405"/>
    </row>
    <row r="53" spans="1:44">
      <c r="A53" s="222"/>
      <c r="B53" s="223" t="s">
        <v>30</v>
      </c>
      <c r="C53" s="222"/>
      <c r="D53" s="222"/>
      <c r="E53" s="224"/>
      <c r="F53" s="224"/>
    </row>
    <row r="54" spans="1:44">
      <c r="A54" s="222"/>
      <c r="B54" s="223" t="s">
        <v>31</v>
      </c>
      <c r="C54" s="222"/>
      <c r="D54" s="222"/>
      <c r="E54" s="224"/>
      <c r="F54" s="224">
        <v>23902739</v>
      </c>
    </row>
    <row r="55" spans="1:44">
      <c r="A55" s="222"/>
      <c r="B55" s="223"/>
      <c r="C55" s="222" t="s">
        <v>396</v>
      </c>
      <c r="D55" s="222"/>
      <c r="E55" s="224">
        <f>+'NOTES ALL'!D94</f>
        <v>3920214</v>
      </c>
      <c r="F55" s="22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44" s="2" customFormat="1">
      <c r="A56" s="222"/>
      <c r="B56" s="223"/>
      <c r="C56" s="222" t="s">
        <v>397</v>
      </c>
      <c r="D56" s="222"/>
      <c r="E56" s="224">
        <f>+'NOTES ALL'!D95</f>
        <v>19982525</v>
      </c>
      <c r="F56" s="224"/>
      <c r="AO56"/>
      <c r="AP56"/>
      <c r="AQ56"/>
      <c r="AR56"/>
    </row>
    <row r="57" spans="1:44" s="2" customFormat="1">
      <c r="A57" s="222"/>
      <c r="B57" s="223" t="s">
        <v>32</v>
      </c>
      <c r="C57" s="222"/>
      <c r="D57" s="222"/>
      <c r="E57" s="224"/>
      <c r="F57" s="224">
        <v>419206804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44" s="2" customFormat="1">
      <c r="A58" s="222"/>
      <c r="B58" s="223"/>
      <c r="C58" s="220" t="s">
        <v>400</v>
      </c>
      <c r="D58" s="220"/>
      <c r="E58" s="224"/>
      <c r="F58" s="224"/>
      <c r="AK58"/>
      <c r="AL58"/>
      <c r="AM58"/>
      <c r="AN58"/>
    </row>
    <row r="59" spans="1:44">
      <c r="A59" s="222"/>
      <c r="B59" s="223"/>
      <c r="C59" s="222"/>
      <c r="D59" s="222"/>
      <c r="E59" s="224"/>
      <c r="F59" s="22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J59" s="2"/>
      <c r="AL59" s="2"/>
      <c r="AM59" s="2"/>
      <c r="AN59" s="2"/>
      <c r="AO59" s="2"/>
      <c r="AP59" s="2"/>
      <c r="AQ59" s="2"/>
      <c r="AR59" s="2"/>
    </row>
    <row r="60" spans="1:44">
      <c r="A60" s="222"/>
      <c r="B60" s="223" t="s">
        <v>74</v>
      </c>
      <c r="C60" s="222"/>
      <c r="D60" s="222"/>
      <c r="E60" s="224"/>
      <c r="F60" s="224">
        <v>62563</v>
      </c>
      <c r="AJ60" s="2"/>
      <c r="AK60" s="2"/>
      <c r="AL60" s="2"/>
      <c r="AM60" s="2"/>
      <c r="AN60" s="2"/>
    </row>
    <row r="61" spans="1:44">
      <c r="A61" s="222"/>
      <c r="B61" s="223"/>
      <c r="C61" s="222" t="s">
        <v>398</v>
      </c>
      <c r="D61" s="222"/>
      <c r="E61" s="224">
        <v>60221</v>
      </c>
      <c r="F61" s="224"/>
      <c r="AJ61" s="2"/>
      <c r="AK61" s="2"/>
      <c r="AL61" s="2"/>
      <c r="AM61" s="2"/>
      <c r="AN61" s="2"/>
    </row>
    <row r="62" spans="1:44">
      <c r="A62" s="222"/>
      <c r="B62" s="223"/>
      <c r="C62" s="222" t="s">
        <v>399</v>
      </c>
      <c r="D62" s="222"/>
      <c r="E62" s="224">
        <v>2165</v>
      </c>
      <c r="F62" s="224"/>
      <c r="AJ62" s="2"/>
      <c r="AK62" s="2"/>
    </row>
    <row r="63" spans="1:44">
      <c r="A63" s="222"/>
      <c r="B63" s="415"/>
      <c r="C63" s="415"/>
      <c r="D63" s="415"/>
      <c r="E63" s="224"/>
      <c r="F63" s="224"/>
    </row>
    <row r="64" spans="1:44">
      <c r="A64" s="222"/>
      <c r="B64" s="416" t="s">
        <v>16</v>
      </c>
      <c r="C64" s="416"/>
      <c r="D64" s="416"/>
      <c r="E64" s="406"/>
      <c r="F64" s="220">
        <f>SUM(F36:F63)</f>
        <v>444970001</v>
      </c>
    </row>
    <row r="66" spans="5:5">
      <c r="E66" s="409"/>
    </row>
    <row r="67" spans="5:5">
      <c r="E67" s="409"/>
    </row>
    <row r="68" spans="5:5">
      <c r="E68" s="409"/>
    </row>
    <row r="69" spans="5:5">
      <c r="E69" s="409"/>
    </row>
    <row r="70" spans="5:5">
      <c r="E70" s="409"/>
    </row>
  </sheetData>
  <mergeCells count="12">
    <mergeCell ref="B63:D63"/>
    <mergeCell ref="B64:D64"/>
    <mergeCell ref="B33:D33"/>
    <mergeCell ref="B34:D34"/>
    <mergeCell ref="B35:D35"/>
    <mergeCell ref="B40:D40"/>
    <mergeCell ref="B51:D51"/>
    <mergeCell ref="B32:D32"/>
    <mergeCell ref="A4:D4"/>
    <mergeCell ref="B6:D6"/>
    <mergeCell ref="B11:D11"/>
    <mergeCell ref="B18:D18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H5" sqref="H5"/>
    </sheetView>
  </sheetViews>
  <sheetFormatPr defaultRowHeight="15"/>
  <cols>
    <col min="1" max="1" width="19" style="2" customWidth="1"/>
    <col min="2" max="2" width="14.85546875" customWidth="1"/>
    <col min="3" max="3" width="14.42578125" customWidth="1"/>
    <col min="4" max="4" width="13.5703125" customWidth="1"/>
    <col min="5" max="5" width="13.28515625" customWidth="1"/>
    <col min="6" max="6" width="13.42578125" customWidth="1"/>
    <col min="7" max="7" width="13.5703125" customWidth="1"/>
    <col min="8" max="8" width="19.140625" customWidth="1"/>
  </cols>
  <sheetData>
    <row r="1" spans="1:9">
      <c r="A1" s="22" t="e">
        <f>+'dep tax'!A1</f>
        <v>#REF!</v>
      </c>
    </row>
    <row r="2" spans="1:9">
      <c r="A2" s="1" t="s">
        <v>160</v>
      </c>
    </row>
    <row r="3" spans="1:9">
      <c r="A3"/>
    </row>
    <row r="4" spans="1:9">
      <c r="A4" s="1" t="s">
        <v>164</v>
      </c>
    </row>
    <row r="5" spans="1:9">
      <c r="A5"/>
    </row>
    <row r="6" spans="1:9">
      <c r="A6" s="2" t="s">
        <v>39</v>
      </c>
      <c r="B6" s="110" t="s">
        <v>70</v>
      </c>
      <c r="C6" s="110" t="s">
        <v>161</v>
      </c>
      <c r="D6" s="110" t="s">
        <v>162</v>
      </c>
      <c r="E6" s="110" t="s">
        <v>163</v>
      </c>
      <c r="F6" s="110" t="s">
        <v>168</v>
      </c>
      <c r="G6" s="110" t="s">
        <v>169</v>
      </c>
      <c r="H6" s="110" t="s">
        <v>170</v>
      </c>
      <c r="I6" s="110"/>
    </row>
    <row r="7" spans="1:9">
      <c r="A7" s="2" t="s">
        <v>165</v>
      </c>
      <c r="B7">
        <v>53</v>
      </c>
      <c r="C7">
        <v>585</v>
      </c>
      <c r="D7">
        <v>618</v>
      </c>
      <c r="E7">
        <f>+B7+C7-D7</f>
        <v>20</v>
      </c>
      <c r="F7">
        <f>+E7*3200</f>
        <v>64000</v>
      </c>
      <c r="G7">
        <f>+F7*52%</f>
        <v>33280</v>
      </c>
      <c r="H7">
        <f>+F7-G7</f>
        <v>30720</v>
      </c>
    </row>
    <row r="8" spans="1:9">
      <c r="A8" s="2" t="s">
        <v>166</v>
      </c>
      <c r="C8">
        <v>857</v>
      </c>
      <c r="E8" s="2">
        <f>+B8+C8-D8</f>
        <v>857</v>
      </c>
      <c r="F8">
        <f>+E8*9.69</f>
        <v>8304.33</v>
      </c>
      <c r="H8">
        <f>+F8</f>
        <v>8304.33</v>
      </c>
    </row>
    <row r="9" spans="1:9">
      <c r="A9" s="2" t="s">
        <v>167</v>
      </c>
      <c r="C9">
        <v>600</v>
      </c>
      <c r="E9" s="2">
        <f>+B9+C9-D9</f>
        <v>600</v>
      </c>
      <c r="F9">
        <f>+E9*25</f>
        <v>15000</v>
      </c>
      <c r="H9" s="2">
        <f>+F9</f>
        <v>15000</v>
      </c>
    </row>
    <row r="11" spans="1:9" ht="15.75" thickBot="1">
      <c r="A11" s="2" t="s">
        <v>171</v>
      </c>
      <c r="B11">
        <v>87353</v>
      </c>
      <c r="C11">
        <v>916727</v>
      </c>
      <c r="D11">
        <v>1867220</v>
      </c>
      <c r="H11" s="24">
        <f>SUM(H7:H10)</f>
        <v>54024.33</v>
      </c>
    </row>
    <row r="12" spans="1:9" ht="15.75" thickTop="1"/>
    <row r="13" spans="1:9" ht="15.75" thickBot="1">
      <c r="A13" s="1" t="s">
        <v>172</v>
      </c>
      <c r="B13">
        <v>1</v>
      </c>
      <c r="E13">
        <v>602851</v>
      </c>
      <c r="H13" s="24">
        <f>+E13</f>
        <v>602851</v>
      </c>
    </row>
    <row r="14" spans="1:9" ht="15.75" thickTop="1"/>
    <row r="15" spans="1:9" ht="15.75" thickBot="1">
      <c r="B15">
        <v>2648</v>
      </c>
      <c r="C15">
        <v>172171</v>
      </c>
      <c r="D15">
        <v>172232</v>
      </c>
      <c r="E15">
        <f>+B15+C15-D15</f>
        <v>2587</v>
      </c>
      <c r="H15" s="24">
        <v>457161</v>
      </c>
    </row>
    <row r="16" spans="1:9" ht="15.75" thickTop="1"/>
    <row r="17" spans="1:9" ht="15.75" thickBot="1">
      <c r="A17" s="2" t="s">
        <v>173</v>
      </c>
      <c r="B17">
        <v>4515506</v>
      </c>
      <c r="C17">
        <v>801479</v>
      </c>
      <c r="D17">
        <f>784537+666231</f>
        <v>1450768</v>
      </c>
      <c r="E17">
        <f>+B17+C17-D17</f>
        <v>3866217</v>
      </c>
      <c r="H17" s="24">
        <f>+E17</f>
        <v>3866217</v>
      </c>
    </row>
    <row r="18" spans="1:9" ht="15.75" thickTop="1"/>
    <row r="19" spans="1:9">
      <c r="A19" s="2" t="s">
        <v>174</v>
      </c>
      <c r="H19">
        <v>90222</v>
      </c>
    </row>
    <row r="20" spans="1:9" s="2" customFormat="1">
      <c r="B20" s="3" t="s">
        <v>188</v>
      </c>
    </row>
    <row r="22" spans="1:9">
      <c r="H22" s="2" t="s">
        <v>187</v>
      </c>
    </row>
    <row r="23" spans="1:9">
      <c r="A23" s="1" t="s">
        <v>70</v>
      </c>
      <c r="E23" s="1" t="s">
        <v>181</v>
      </c>
    </row>
    <row r="24" spans="1:9">
      <c r="A24" s="2" t="s">
        <v>175</v>
      </c>
      <c r="B24">
        <v>4515506</v>
      </c>
      <c r="E24" s="2" t="s">
        <v>182</v>
      </c>
      <c r="F24" s="22">
        <f>+G26-F25-F26</f>
        <v>957855.15384615376</v>
      </c>
      <c r="H24" s="22"/>
    </row>
    <row r="25" spans="1:9">
      <c r="A25" s="2" t="s">
        <v>176</v>
      </c>
      <c r="B25">
        <v>87353</v>
      </c>
      <c r="E25" s="2" t="s">
        <v>176</v>
      </c>
      <c r="F25" s="22">
        <f>+B40</f>
        <v>1463080.7692307692</v>
      </c>
    </row>
    <row r="26" spans="1:9">
      <c r="A26" s="2" t="s">
        <v>177</v>
      </c>
      <c r="B26">
        <v>602851</v>
      </c>
      <c r="E26" s="2" t="s">
        <v>183</v>
      </c>
      <c r="F26" s="22">
        <f>+F40</f>
        <v>423998.07692307694</v>
      </c>
      <c r="G26" s="25">
        <v>2844934</v>
      </c>
    </row>
    <row r="27" spans="1:9">
      <c r="C27" s="25">
        <f>+B24+B25+B26</f>
        <v>5205710</v>
      </c>
      <c r="I27" s="2" t="s">
        <v>184</v>
      </c>
    </row>
    <row r="28" spans="1:9">
      <c r="H28" s="2" t="s">
        <v>187</v>
      </c>
    </row>
    <row r="29" spans="1:9">
      <c r="A29" s="1" t="s">
        <v>178</v>
      </c>
      <c r="E29" s="1" t="s">
        <v>163</v>
      </c>
    </row>
    <row r="30" spans="1:9">
      <c r="A30" s="2" t="s">
        <v>179</v>
      </c>
      <c r="B30" s="2">
        <f>853979-420495</f>
        <v>433484</v>
      </c>
      <c r="E30" s="2" t="s">
        <v>175</v>
      </c>
      <c r="F30" s="22">
        <v>4450905.32</v>
      </c>
    </row>
    <row r="31" spans="1:9">
      <c r="A31" s="2" t="s">
        <v>180</v>
      </c>
      <c r="B31">
        <v>727500</v>
      </c>
      <c r="C31" s="25">
        <f>+B31+B30</f>
        <v>1160984</v>
      </c>
      <c r="E31" s="2" t="s">
        <v>176</v>
      </c>
      <c r="F31">
        <v>54051</v>
      </c>
    </row>
    <row r="32" spans="1:9">
      <c r="E32" s="2" t="s">
        <v>177</v>
      </c>
      <c r="F32">
        <v>382372</v>
      </c>
      <c r="G32" s="28">
        <f>+F32+F31+F30</f>
        <v>4887328.32</v>
      </c>
    </row>
    <row r="34" spans="1:7">
      <c r="A34" s="1" t="s">
        <v>186</v>
      </c>
      <c r="C34" s="25">
        <f>+G26*48%</f>
        <v>1365568.32</v>
      </c>
    </row>
    <row r="36" spans="1:7" ht="15.75" thickBot="1">
      <c r="A36" s="1" t="s">
        <v>59</v>
      </c>
      <c r="C36" s="27">
        <f>SUM(C27:C34)</f>
        <v>7732262.3200000003</v>
      </c>
      <c r="G36" s="27">
        <f>+C36</f>
        <v>7732262.3200000003</v>
      </c>
    </row>
    <row r="37" spans="1:7" ht="15.75" thickTop="1"/>
    <row r="40" spans="1:7">
      <c r="B40" s="26">
        <f>+C41*D40/D41</f>
        <v>1463080.7692307692</v>
      </c>
      <c r="C40" s="1" t="s">
        <v>185</v>
      </c>
      <c r="D40">
        <v>100</v>
      </c>
      <c r="E40" s="1" t="s">
        <v>185</v>
      </c>
      <c r="F40" s="26">
        <f>+E41*D40/D41</f>
        <v>423998.07692307694</v>
      </c>
    </row>
    <row r="41" spans="1:7">
      <c r="C41">
        <f>727500+87353-54051</f>
        <v>760802</v>
      </c>
      <c r="D41">
        <v>52</v>
      </c>
      <c r="E41">
        <f>602851-382372</f>
        <v>220479</v>
      </c>
    </row>
    <row r="42" spans="1:7" s="2" customFormat="1"/>
    <row r="43" spans="1:7">
      <c r="A43" s="2" t="s">
        <v>190</v>
      </c>
      <c r="B43" s="2" t="s">
        <v>191</v>
      </c>
      <c r="C43" s="2" t="s">
        <v>192</v>
      </c>
      <c r="D43" s="2" t="s">
        <v>189</v>
      </c>
    </row>
    <row r="44" spans="1:7">
      <c r="A44" s="21">
        <f>+B24</f>
        <v>4515506</v>
      </c>
      <c r="B44" s="21">
        <f>+B30</f>
        <v>433484</v>
      </c>
      <c r="C44" s="29">
        <f>+F30</f>
        <v>4450905.32</v>
      </c>
      <c r="D44" s="29">
        <f>+A44+B44-C44</f>
        <v>498084.6799999997</v>
      </c>
      <c r="F44" s="2" t="s">
        <v>187</v>
      </c>
    </row>
  </sheetData>
  <pageMargins left="0.7" right="0.7" top="0.75" bottom="0.75" header="0.3" footer="0.3"/>
  <pageSetup paperSize="9" scale="11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opLeftCell="A10" workbookViewId="0">
      <selection activeCell="L6" sqref="L6"/>
    </sheetView>
  </sheetViews>
  <sheetFormatPr defaultRowHeight="15"/>
  <cols>
    <col min="1" max="8" width="9.140625" style="2"/>
    <col min="9" max="9" width="9.7109375" style="2" bestFit="1" customWidth="1"/>
    <col min="10" max="10" width="15" style="96" bestFit="1" customWidth="1"/>
    <col min="11" max="11" width="9.140625" style="2"/>
    <col min="12" max="12" width="9.7109375" style="2" bestFit="1" customWidth="1"/>
    <col min="13" max="16384" width="9.140625" style="2"/>
  </cols>
  <sheetData>
    <row r="1" spans="1:12">
      <c r="A1" s="1" t="s">
        <v>138</v>
      </c>
      <c r="B1" s="1"/>
      <c r="C1" s="1"/>
      <c r="D1" s="1"/>
      <c r="E1" s="1" t="s">
        <v>313</v>
      </c>
    </row>
    <row r="2" spans="1:12">
      <c r="A2" s="1"/>
      <c r="B2" s="1"/>
      <c r="C2" s="1"/>
      <c r="D2" s="1"/>
    </row>
    <row r="3" spans="1:12">
      <c r="A3" s="1" t="s">
        <v>245</v>
      </c>
      <c r="B3" s="1"/>
      <c r="C3" s="1"/>
      <c r="D3" s="1"/>
    </row>
    <row r="5" spans="1:12">
      <c r="A5" s="1" t="s">
        <v>246</v>
      </c>
    </row>
    <row r="6" spans="1:12">
      <c r="C6" s="2" t="s">
        <v>247</v>
      </c>
      <c r="J6" s="96">
        <f>'Profit and Loss - Normal'!F33</f>
        <v>-105023</v>
      </c>
      <c r="L6" s="202"/>
    </row>
    <row r="7" spans="1:12">
      <c r="B7" s="2" t="s">
        <v>248</v>
      </c>
    </row>
    <row r="8" spans="1:12">
      <c r="C8" s="2" t="s">
        <v>249</v>
      </c>
      <c r="J8" s="96">
        <f>+'NOTES ALL'!E39</f>
        <v>0</v>
      </c>
    </row>
    <row r="10" spans="1:12">
      <c r="B10" s="2" t="s">
        <v>250</v>
      </c>
    </row>
    <row r="11" spans="1:12">
      <c r="C11" s="2" t="s">
        <v>251</v>
      </c>
      <c r="J11" s="96">
        <f>+'dep tax'!I19</f>
        <v>139287</v>
      </c>
    </row>
    <row r="13" spans="1:12">
      <c r="C13" s="2" t="s">
        <v>252</v>
      </c>
      <c r="J13" s="96">
        <f>+J6+J8-J11</f>
        <v>-244310</v>
      </c>
    </row>
    <row r="15" spans="1:12">
      <c r="C15" s="2" t="s">
        <v>253</v>
      </c>
      <c r="J15" s="96">
        <f>+J13</f>
        <v>-244310</v>
      </c>
    </row>
    <row r="18" spans="1:10">
      <c r="A18" s="1" t="s">
        <v>254</v>
      </c>
    </row>
    <row r="20" spans="1:10">
      <c r="C20" s="2" t="s">
        <v>255</v>
      </c>
      <c r="J20" s="96">
        <f>'Profit and Loss - Normal'!F33</f>
        <v>-105023</v>
      </c>
    </row>
    <row r="22" spans="1:10">
      <c r="C22" s="2" t="s">
        <v>256</v>
      </c>
      <c r="J22" s="96">
        <f>+J20*18.5%</f>
        <v>-19429.255000000001</v>
      </c>
    </row>
    <row r="23" spans="1:10">
      <c r="C23" s="2" t="s">
        <v>306</v>
      </c>
      <c r="J23" s="96">
        <v>0</v>
      </c>
    </row>
    <row r="24" spans="1:10">
      <c r="C24" s="2" t="s">
        <v>257</v>
      </c>
      <c r="J24" s="104">
        <f>+(J22+J23)*3%</f>
        <v>-582.87765000000002</v>
      </c>
    </row>
    <row r="25" spans="1:10">
      <c r="C25" s="1" t="s">
        <v>258</v>
      </c>
      <c r="J25" s="97">
        <f>SUM(J22:J24)</f>
        <v>-20012.13265</v>
      </c>
    </row>
    <row r="27" spans="1:10">
      <c r="C27" s="1" t="s">
        <v>259</v>
      </c>
    </row>
    <row r="28" spans="1:10">
      <c r="C28" s="2" t="s">
        <v>294</v>
      </c>
      <c r="H28" s="2">
        <v>0</v>
      </c>
    </row>
    <row r="29" spans="1:10">
      <c r="C29" s="2" t="s">
        <v>260</v>
      </c>
      <c r="H29" s="2">
        <v>0</v>
      </c>
    </row>
    <row r="30" spans="1:10">
      <c r="C30" s="2" t="s">
        <v>261</v>
      </c>
      <c r="H30" s="106">
        <v>0</v>
      </c>
      <c r="J30" s="96">
        <f>+H30+H29+H28</f>
        <v>0</v>
      </c>
    </row>
    <row r="31" spans="1:10">
      <c r="C31" s="1" t="s">
        <v>295</v>
      </c>
      <c r="J31" s="96">
        <f>SUM(J25:J30)</f>
        <v>-20012.13265</v>
      </c>
    </row>
    <row r="32" spans="1:10">
      <c r="C32" s="1" t="s">
        <v>298</v>
      </c>
      <c r="J32" s="96">
        <f>SUM(J25:J30)-4</f>
        <v>-20016.13265</v>
      </c>
    </row>
    <row r="33" spans="3:10">
      <c r="C33" s="2" t="s">
        <v>296</v>
      </c>
      <c r="H33" s="2">
        <v>0</v>
      </c>
      <c r="J33" s="105"/>
    </row>
    <row r="34" spans="3:10">
      <c r="C34" s="2" t="s">
        <v>297</v>
      </c>
      <c r="H34" s="106"/>
      <c r="J34" s="105"/>
    </row>
    <row r="35" spans="3:10">
      <c r="H35" s="107"/>
      <c r="J35" s="105">
        <f>+H34+H33</f>
        <v>0</v>
      </c>
    </row>
    <row r="36" spans="3:10">
      <c r="C36" s="1" t="s">
        <v>299</v>
      </c>
      <c r="J36" s="96">
        <f>+J35-J32</f>
        <v>20016.13265</v>
      </c>
    </row>
  </sheetData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4:D33"/>
  <sheetViews>
    <sheetView workbookViewId="0">
      <selection activeCell="C22" sqref="C22:C24"/>
    </sheetView>
  </sheetViews>
  <sheetFormatPr defaultRowHeight="15"/>
  <cols>
    <col min="2" max="2" width="26.7109375" bestFit="1" customWidth="1"/>
  </cols>
  <sheetData>
    <row r="4" spans="2:4">
      <c r="B4" s="1" t="s">
        <v>325</v>
      </c>
    </row>
    <row r="5" spans="2:4">
      <c r="B5" s="183" t="s">
        <v>322</v>
      </c>
      <c r="C5" s="2" t="s">
        <v>323</v>
      </c>
      <c r="D5" s="2" t="s">
        <v>324</v>
      </c>
    </row>
    <row r="6" spans="2:4">
      <c r="B6" s="127" t="s">
        <v>233</v>
      </c>
      <c r="C6" s="173">
        <v>59884</v>
      </c>
      <c r="D6" s="119">
        <v>131292</v>
      </c>
    </row>
    <row r="7" spans="2:4">
      <c r="B7" s="127" t="s">
        <v>99</v>
      </c>
      <c r="C7" s="173">
        <v>56963</v>
      </c>
      <c r="D7" s="119">
        <v>60217</v>
      </c>
    </row>
    <row r="8" spans="2:4">
      <c r="B8" s="127" t="s">
        <v>148</v>
      </c>
      <c r="C8" s="173">
        <v>0</v>
      </c>
      <c r="D8" s="119">
        <v>12718</v>
      </c>
    </row>
    <row r="9" spans="2:4">
      <c r="B9" s="173" t="s">
        <v>59</v>
      </c>
      <c r="C9" s="173">
        <f>SUM(C6:C8)</f>
        <v>116847</v>
      </c>
      <c r="D9" s="174">
        <f>SUM(D6:D8)</f>
        <v>204227</v>
      </c>
    </row>
    <row r="11" spans="2:4">
      <c r="B11" s="83" t="s">
        <v>328</v>
      </c>
    </row>
    <row r="12" spans="2:4">
      <c r="B12" s="127" t="s">
        <v>328</v>
      </c>
      <c r="C12" s="119">
        <v>118790</v>
      </c>
      <c r="D12" s="119">
        <v>212553</v>
      </c>
    </row>
    <row r="13" spans="2:4">
      <c r="B13" s="127" t="s">
        <v>329</v>
      </c>
      <c r="C13" s="119">
        <v>37293</v>
      </c>
      <c r="D13" s="119">
        <v>54377</v>
      </c>
    </row>
    <row r="14" spans="2:4">
      <c r="B14" s="173" t="s">
        <v>59</v>
      </c>
      <c r="C14" s="174">
        <f>SUM(C12:C13)</f>
        <v>156083</v>
      </c>
      <c r="D14" s="174">
        <f>SUM(D12:D13)</f>
        <v>266930</v>
      </c>
    </row>
    <row r="16" spans="2:4">
      <c r="B16" s="1" t="s">
        <v>330</v>
      </c>
    </row>
    <row r="17" spans="2:4">
      <c r="B17" s="127" t="s">
        <v>140</v>
      </c>
      <c r="C17" s="119">
        <v>14091</v>
      </c>
      <c r="D17" s="184" t="s">
        <v>303</v>
      </c>
    </row>
    <row r="18" spans="2:4">
      <c r="B18" s="127" t="s">
        <v>141</v>
      </c>
      <c r="C18" s="119">
        <v>1100</v>
      </c>
      <c r="D18" s="184" t="s">
        <v>303</v>
      </c>
    </row>
    <row r="19" spans="2:4">
      <c r="B19" s="173" t="s">
        <v>59</v>
      </c>
      <c r="C19" s="174">
        <f>SUM(C17:C18)</f>
        <v>15191</v>
      </c>
      <c r="D19" s="185" t="s">
        <v>303</v>
      </c>
    </row>
    <row r="21" spans="2:4">
      <c r="B21" s="1" t="s">
        <v>144</v>
      </c>
      <c r="C21" s="1" t="s">
        <v>331</v>
      </c>
    </row>
    <row r="22" spans="2:4">
      <c r="B22" s="127" t="s">
        <v>100</v>
      </c>
      <c r="C22" s="120">
        <v>13743</v>
      </c>
      <c r="D22" s="173"/>
    </row>
    <row r="23" spans="2:4">
      <c r="B23" s="127" t="s">
        <v>144</v>
      </c>
      <c r="C23" s="120">
        <v>18297</v>
      </c>
      <c r="D23" s="173"/>
    </row>
    <row r="24" spans="2:4">
      <c r="B24" s="127" t="s">
        <v>147</v>
      </c>
      <c r="C24" s="120">
        <v>13060</v>
      </c>
      <c r="D24" s="186" t="s">
        <v>303</v>
      </c>
    </row>
    <row r="25" spans="2:4">
      <c r="B25" s="173" t="s">
        <v>59</v>
      </c>
      <c r="C25" s="187">
        <f>SUM(C22:C24)</f>
        <v>45100</v>
      </c>
      <c r="D25" s="185" t="s">
        <v>303</v>
      </c>
    </row>
    <row r="27" spans="2:4">
      <c r="B27" s="188" t="s">
        <v>332</v>
      </c>
    </row>
    <row r="28" spans="2:4">
      <c r="B28" s="127" t="s">
        <v>139</v>
      </c>
      <c r="C28" s="120">
        <v>5579</v>
      </c>
      <c r="D28" s="173"/>
    </row>
    <row r="29" spans="2:4">
      <c r="B29" s="127" t="s">
        <v>141</v>
      </c>
      <c r="C29" s="120">
        <v>1100</v>
      </c>
      <c r="D29" s="173"/>
    </row>
    <row r="30" spans="2:4">
      <c r="B30" s="127" t="s">
        <v>142</v>
      </c>
      <c r="C30" s="120">
        <v>27709</v>
      </c>
      <c r="D30" s="173"/>
    </row>
    <row r="31" spans="2:4">
      <c r="B31" s="127" t="s">
        <v>145</v>
      </c>
      <c r="C31" s="120">
        <v>5000</v>
      </c>
      <c r="D31" s="173"/>
    </row>
    <row r="32" spans="2:4">
      <c r="B32" s="127" t="s">
        <v>149</v>
      </c>
      <c r="C32" s="120">
        <v>424980</v>
      </c>
      <c r="D32" s="173"/>
    </row>
    <row r="33" spans="2:4">
      <c r="B33" s="127" t="s">
        <v>59</v>
      </c>
      <c r="C33" s="174">
        <f>SUM(C28:C32)</f>
        <v>464368</v>
      </c>
      <c r="D33" s="173"/>
    </row>
  </sheetData>
  <dataValidations count="1">
    <dataValidation type="textLength" operator="lessThanOrEqual" allowBlank="1" showErrorMessage="1" errorTitle="Specify Nature" error="Nature should not exceed 50 characters" sqref="B27">
      <formula1>50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9"/>
  <sheetViews>
    <sheetView workbookViewId="0">
      <selection activeCell="B8" sqref="B8"/>
    </sheetView>
  </sheetViews>
  <sheetFormatPr defaultRowHeight="12.75"/>
  <cols>
    <col min="1" max="1" width="55.28515625" style="7" customWidth="1"/>
    <col min="2" max="2" width="21.7109375" style="7" customWidth="1"/>
    <col min="3" max="3" width="18.5703125" style="7" customWidth="1"/>
    <col min="4" max="4" width="10" style="7" bestFit="1" customWidth="1"/>
    <col min="5" max="5" width="19.28515625" style="7" customWidth="1"/>
    <col min="6" max="6" width="21.42578125" style="7" customWidth="1"/>
    <col min="7" max="7" width="9.140625" style="7"/>
    <col min="8" max="8" width="9.5703125" style="7" bestFit="1" customWidth="1"/>
    <col min="9" max="16384" width="9.140625" style="7"/>
  </cols>
  <sheetData>
    <row r="1" spans="1:5">
      <c r="A1" s="23" t="s">
        <v>349</v>
      </c>
    </row>
    <row r="3" spans="1:5">
      <c r="A3" s="23" t="s">
        <v>82</v>
      </c>
    </row>
    <row r="5" spans="1:5">
      <c r="A5" s="30" t="s">
        <v>350</v>
      </c>
      <c r="B5" s="45">
        <v>173504541</v>
      </c>
      <c r="E5" s="45"/>
    </row>
    <row r="6" spans="1:5">
      <c r="A6" s="23" t="s">
        <v>351</v>
      </c>
      <c r="B6" s="37">
        <v>263415333</v>
      </c>
      <c r="E6" s="37"/>
    </row>
    <row r="7" spans="1:5">
      <c r="A7" s="23"/>
      <c r="B7" s="7">
        <v>-41261963</v>
      </c>
    </row>
    <row r="8" spans="1:5">
      <c r="A8" s="7" t="s">
        <v>352</v>
      </c>
      <c r="B8" s="7">
        <v>8292747</v>
      </c>
    </row>
    <row r="9" spans="1:5">
      <c r="A9" s="5"/>
      <c r="B9" s="34"/>
      <c r="E9" s="34"/>
    </row>
    <row r="10" spans="1:5">
      <c r="A10" s="33" t="s">
        <v>59</v>
      </c>
      <c r="B10" s="34">
        <f>B5+B6+B7+B8</f>
        <v>403950658</v>
      </c>
      <c r="E10" s="34"/>
    </row>
    <row r="11" spans="1:5">
      <c r="A11" s="5"/>
      <c r="B11" s="34"/>
      <c r="E11" s="34"/>
    </row>
    <row r="12" spans="1:5" ht="13.5" thickBot="1">
      <c r="A12" s="6" t="s">
        <v>353</v>
      </c>
      <c r="B12" s="46">
        <v>1713451</v>
      </c>
      <c r="E12" s="46"/>
    </row>
    <row r="13" spans="1:5" ht="13.5" thickTop="1">
      <c r="A13" s="5" t="s">
        <v>354</v>
      </c>
      <c r="B13" s="34">
        <v>1000</v>
      </c>
      <c r="E13" s="34"/>
    </row>
    <row r="14" spans="1:5">
      <c r="A14" s="6"/>
      <c r="B14" s="34">
        <f>B12+B13</f>
        <v>1714451</v>
      </c>
      <c r="E14" s="34"/>
    </row>
    <row r="15" spans="1:5">
      <c r="A15" s="5"/>
      <c r="B15" s="34"/>
      <c r="E15" s="34"/>
    </row>
    <row r="16" spans="1:5">
      <c r="A16" s="6" t="s">
        <v>355</v>
      </c>
      <c r="B16" s="34"/>
      <c r="E16" s="34"/>
    </row>
    <row r="17" spans="1:5">
      <c r="A17" s="5" t="s">
        <v>356</v>
      </c>
      <c r="B17" s="34">
        <v>713717</v>
      </c>
      <c r="C17" s="7">
        <v>982817</v>
      </c>
      <c r="E17" s="34"/>
    </row>
    <row r="18" spans="1:5">
      <c r="A18" s="5" t="s">
        <v>43</v>
      </c>
      <c r="B18" s="34">
        <v>4710245</v>
      </c>
      <c r="C18" s="7">
        <v>4709743</v>
      </c>
      <c r="E18" s="34"/>
    </row>
    <row r="19" spans="1:5" ht="13.5" thickBot="1">
      <c r="A19" s="5" t="s">
        <v>357</v>
      </c>
      <c r="B19" s="36">
        <v>-32706</v>
      </c>
      <c r="C19" s="7">
        <v>-32695</v>
      </c>
      <c r="E19" s="46"/>
    </row>
    <row r="20" spans="1:5" ht="13.5" thickTop="1">
      <c r="A20" s="7" t="s">
        <v>358</v>
      </c>
      <c r="B20" s="7">
        <v>86170</v>
      </c>
      <c r="C20" s="7">
        <v>120405</v>
      </c>
      <c r="E20" s="36"/>
    </row>
    <row r="21" spans="1:5">
      <c r="A21" s="6" t="s">
        <v>357</v>
      </c>
      <c r="B21" s="36">
        <v>-163590</v>
      </c>
      <c r="C21" s="7">
        <v>-166049</v>
      </c>
      <c r="E21" s="36"/>
    </row>
    <row r="22" spans="1:5">
      <c r="A22" s="5" t="s">
        <v>359</v>
      </c>
      <c r="B22" s="34">
        <v>-2684</v>
      </c>
      <c r="C22" s="7">
        <v>-16259</v>
      </c>
      <c r="E22" s="34"/>
    </row>
    <row r="23" spans="1:5">
      <c r="A23" s="7" t="s">
        <v>360</v>
      </c>
      <c r="B23" s="7">
        <v>-605</v>
      </c>
      <c r="E23" s="34"/>
    </row>
    <row r="24" spans="1:5">
      <c r="A24" s="38" t="s">
        <v>59</v>
      </c>
      <c r="B24" s="34">
        <f>B17+B18+B19+B20+B21+B22+B23</f>
        <v>5310547</v>
      </c>
      <c r="C24" s="7">
        <f>SUM(C17:C22)</f>
        <v>5597962</v>
      </c>
      <c r="E24" s="34"/>
    </row>
    <row r="25" spans="1:5">
      <c r="A25" s="38"/>
      <c r="B25" s="34"/>
      <c r="E25" s="34"/>
    </row>
    <row r="26" spans="1:5">
      <c r="A26" s="372" t="s">
        <v>361</v>
      </c>
      <c r="B26" s="34">
        <v>415057188</v>
      </c>
      <c r="C26" s="7">
        <v>428203516</v>
      </c>
      <c r="E26" s="34"/>
    </row>
    <row r="27" spans="1:5">
      <c r="A27" s="38" t="s">
        <v>362</v>
      </c>
      <c r="B27" s="34">
        <v>633284</v>
      </c>
      <c r="C27" s="7">
        <v>-12916357</v>
      </c>
      <c r="E27" s="34"/>
    </row>
    <row r="28" spans="1:5">
      <c r="A28" s="372" t="s">
        <v>59</v>
      </c>
      <c r="B28" s="34">
        <f>B26+B27</f>
        <v>415690472</v>
      </c>
      <c r="C28" s="7">
        <v>-16259</v>
      </c>
      <c r="E28" s="34"/>
    </row>
    <row r="29" spans="1:5">
      <c r="A29" s="38"/>
      <c r="B29" s="34"/>
      <c r="C29" s="7">
        <f>C26+C27+C28</f>
        <v>415270900</v>
      </c>
      <c r="E29" s="34"/>
    </row>
    <row r="30" spans="1:5">
      <c r="A30" s="38"/>
      <c r="B30" s="34"/>
      <c r="C30" s="7">
        <v>647441</v>
      </c>
      <c r="E30" s="34"/>
    </row>
    <row r="31" spans="1:5">
      <c r="A31" s="38"/>
      <c r="B31" s="34"/>
      <c r="C31" s="7">
        <f>C29+C30</f>
        <v>415918341</v>
      </c>
      <c r="E31" s="34"/>
    </row>
    <row r="32" spans="1:5">
      <c r="A32" s="38"/>
      <c r="B32" s="34"/>
      <c r="E32" s="34"/>
    </row>
    <row r="33" spans="1:5">
      <c r="A33" s="38"/>
      <c r="B33" s="34"/>
      <c r="E33" s="34"/>
    </row>
    <row r="34" spans="1:5">
      <c r="A34" s="38"/>
      <c r="B34" s="34"/>
      <c r="E34" s="34"/>
    </row>
    <row r="35" spans="1:5">
      <c r="A35" s="38"/>
      <c r="B35" s="34"/>
      <c r="E35" s="34"/>
    </row>
    <row r="36" spans="1:5">
      <c r="A36" s="38"/>
      <c r="B36" s="34"/>
      <c r="E36" s="34"/>
    </row>
    <row r="37" spans="1:5">
      <c r="A37" s="38"/>
      <c r="B37" s="34"/>
      <c r="E37" s="34"/>
    </row>
    <row r="38" spans="1:5">
      <c r="A38" s="38"/>
      <c r="B38" s="34"/>
      <c r="E38" s="34"/>
    </row>
    <row r="39" spans="1:5">
      <c r="A39" s="38"/>
      <c r="B39" s="34"/>
      <c r="E39" s="34"/>
    </row>
    <row r="40" spans="1:5">
      <c r="A40" s="38"/>
      <c r="B40" s="34"/>
      <c r="E40" s="34"/>
    </row>
    <row r="41" spans="1:5">
      <c r="A41" s="38"/>
      <c r="B41" s="34"/>
      <c r="E41" s="34"/>
    </row>
    <row r="42" spans="1:5">
      <c r="A42" s="38"/>
      <c r="B42" s="34"/>
      <c r="E42" s="34"/>
    </row>
    <row r="43" spans="1:5">
      <c r="A43" s="38"/>
      <c r="B43" s="34"/>
      <c r="E43" s="34"/>
    </row>
    <row r="44" spans="1:5">
      <c r="A44" s="38"/>
      <c r="B44" s="34"/>
      <c r="E44" s="34"/>
    </row>
    <row r="45" spans="1:5">
      <c r="A45" s="38"/>
      <c r="B45" s="34"/>
      <c r="E45" s="34"/>
    </row>
    <row r="46" spans="1:5">
      <c r="A46" s="38"/>
      <c r="B46" s="34"/>
      <c r="E46" s="34"/>
    </row>
    <row r="47" spans="1:5">
      <c r="A47" s="38"/>
      <c r="B47" s="34"/>
      <c r="E47" s="34"/>
    </row>
    <row r="48" spans="1:5">
      <c r="A48" s="38"/>
      <c r="B48" s="34"/>
      <c r="E48" s="34"/>
    </row>
    <row r="49" spans="1:5">
      <c r="A49" s="38"/>
      <c r="B49" s="34"/>
      <c r="E49" s="34"/>
    </row>
    <row r="50" spans="1:5">
      <c r="A50" s="38"/>
      <c r="B50" s="34"/>
      <c r="E50" s="34"/>
    </row>
    <row r="51" spans="1:5">
      <c r="A51" s="38"/>
      <c r="B51" s="34"/>
      <c r="E51" s="34"/>
    </row>
    <row r="52" spans="1:5">
      <c r="A52" s="38"/>
      <c r="B52" s="34"/>
      <c r="E52" s="34"/>
    </row>
    <row r="53" spans="1:5">
      <c r="A53" s="38"/>
      <c r="B53" s="34"/>
      <c r="E53" s="34"/>
    </row>
    <row r="54" spans="1:5">
      <c r="A54" s="38"/>
      <c r="B54" s="34"/>
      <c r="E54" s="34"/>
    </row>
    <row r="55" spans="1:5">
      <c r="A55" s="38"/>
      <c r="B55" s="34"/>
      <c r="E55" s="34"/>
    </row>
    <row r="56" spans="1:5">
      <c r="A56" s="38"/>
      <c r="B56" s="34"/>
      <c r="E56" s="34"/>
    </row>
    <row r="57" spans="1:5">
      <c r="A57" s="38"/>
      <c r="B57" s="34"/>
      <c r="E57" s="34"/>
    </row>
    <row r="58" spans="1:5">
      <c r="A58" s="38"/>
      <c r="B58" s="34"/>
      <c r="E58" s="34"/>
    </row>
    <row r="59" spans="1:5">
      <c r="A59" s="39"/>
      <c r="B59" s="34"/>
      <c r="E59" s="34"/>
    </row>
    <row r="60" spans="1:5">
      <c r="A60" s="39"/>
      <c r="B60" s="34"/>
      <c r="E60" s="34"/>
    </row>
    <row r="61" spans="1:5">
      <c r="A61" s="39"/>
      <c r="B61" s="34"/>
      <c r="E61" s="34"/>
    </row>
    <row r="62" spans="1:5">
      <c r="A62" s="39"/>
      <c r="B62" s="34"/>
      <c r="E62" s="34"/>
    </row>
    <row r="63" spans="1:5">
      <c r="A63" s="39"/>
      <c r="B63" s="34"/>
      <c r="E63" s="34"/>
    </row>
    <row r="64" spans="1:5" ht="13.5" thickBot="1">
      <c r="A64" s="5"/>
      <c r="B64" s="46"/>
      <c r="E64" s="46"/>
    </row>
    <row r="65" spans="1:5" ht="13.5" thickTop="1">
      <c r="A65" s="5"/>
      <c r="B65" s="36"/>
      <c r="E65" s="36"/>
    </row>
    <row r="66" spans="1:5">
      <c r="A66" s="6"/>
      <c r="B66" s="36"/>
      <c r="E66" s="36"/>
    </row>
    <row r="67" spans="1:5">
      <c r="A67" s="5"/>
      <c r="B67" s="36"/>
      <c r="E67" s="36"/>
    </row>
    <row r="68" spans="1:5">
      <c r="A68" s="5"/>
      <c r="B68" s="34"/>
      <c r="E68" s="34"/>
    </row>
    <row r="69" spans="1:5">
      <c r="A69" s="5"/>
      <c r="B69" s="34"/>
      <c r="E69" s="34"/>
    </row>
    <row r="70" spans="1:5">
      <c r="A70" s="5"/>
      <c r="B70" s="34"/>
      <c r="E70" s="34"/>
    </row>
    <row r="71" spans="1:5">
      <c r="A71" s="39"/>
      <c r="B71" s="34"/>
      <c r="E71" s="34"/>
    </row>
    <row r="72" spans="1:5">
      <c r="A72" s="5"/>
      <c r="B72" s="36"/>
      <c r="E72" s="36"/>
    </row>
    <row r="73" spans="1:5">
      <c r="A73" s="5"/>
      <c r="B73" s="36"/>
      <c r="E73" s="36"/>
    </row>
    <row r="74" spans="1:5" ht="13.5" thickBot="1">
      <c r="A74" s="5"/>
      <c r="B74" s="46"/>
      <c r="E74" s="46"/>
    </row>
    <row r="75" spans="1:5" ht="13.5" thickTop="1">
      <c r="A75" s="5"/>
      <c r="B75" s="36"/>
      <c r="E75" s="36"/>
    </row>
    <row r="76" spans="1:5">
      <c r="A76" s="6"/>
      <c r="B76" s="34"/>
      <c r="E76" s="34"/>
    </row>
    <row r="77" spans="1:5">
      <c r="A77" s="5"/>
      <c r="B77" s="34"/>
      <c r="E77" s="34"/>
    </row>
    <row r="78" spans="1:5">
      <c r="A78" s="5"/>
      <c r="B78" s="34"/>
      <c r="E78" s="34"/>
    </row>
    <row r="79" spans="1:5">
      <c r="A79" s="5"/>
      <c r="B79" s="34"/>
      <c r="E79" s="34"/>
    </row>
    <row r="80" spans="1:5">
      <c r="A80" s="5"/>
      <c r="B80" s="34"/>
      <c r="E80" s="34"/>
    </row>
    <row r="81" spans="1:5">
      <c r="A81" s="5"/>
      <c r="B81" s="34"/>
      <c r="E81" s="34"/>
    </row>
    <row r="82" spans="1:5">
      <c r="A82" s="5"/>
      <c r="B82" s="111"/>
      <c r="E82" s="34"/>
    </row>
    <row r="83" spans="1:5">
      <c r="A83" s="5"/>
      <c r="B83" s="34"/>
      <c r="E83" s="34"/>
    </row>
    <row r="84" spans="1:5" ht="13.5" thickBot="1">
      <c r="A84" s="5"/>
      <c r="B84" s="46"/>
      <c r="E84" s="46"/>
    </row>
    <row r="85" spans="1:5" ht="13.5" thickTop="1">
      <c r="A85" s="5"/>
      <c r="B85" s="34"/>
      <c r="E85" s="34"/>
    </row>
    <row r="86" spans="1:5">
      <c r="A86" s="6"/>
      <c r="B86" s="34"/>
      <c r="E86" s="34"/>
    </row>
    <row r="87" spans="1:5">
      <c r="A87" s="5"/>
      <c r="B87" s="34"/>
      <c r="E87" s="34"/>
    </row>
    <row r="88" spans="1:5">
      <c r="A88" s="5"/>
      <c r="B88" s="34"/>
      <c r="E88" s="34"/>
    </row>
    <row r="89" spans="1:5">
      <c r="A89" s="5"/>
      <c r="B89" s="34"/>
      <c r="E89" s="34"/>
    </row>
    <row r="90" spans="1:5">
      <c r="A90" s="5"/>
      <c r="B90" s="34"/>
      <c r="E90" s="34"/>
    </row>
    <row r="91" spans="1:5">
      <c r="A91" s="5"/>
      <c r="B91" s="34"/>
      <c r="E91" s="34"/>
    </row>
    <row r="92" spans="1:5">
      <c r="A92" s="5"/>
      <c r="B92" s="34"/>
      <c r="E92" s="34"/>
    </row>
    <row r="93" spans="1:5">
      <c r="A93" s="5"/>
      <c r="B93" s="34"/>
      <c r="E93" s="34"/>
    </row>
    <row r="94" spans="1:5" ht="13.5" thickBot="1">
      <c r="A94" s="5"/>
      <c r="B94" s="46"/>
      <c r="E94" s="46"/>
    </row>
    <row r="95" spans="1:5" ht="13.5" thickTop="1">
      <c r="A95" s="5"/>
      <c r="B95" s="34"/>
      <c r="E95" s="34"/>
    </row>
    <row r="96" spans="1:5">
      <c r="A96" s="6"/>
      <c r="B96" s="34"/>
      <c r="E96" s="34"/>
    </row>
    <row r="97" spans="1:6">
      <c r="A97" s="5"/>
      <c r="B97" s="34"/>
      <c r="E97" s="34"/>
    </row>
    <row r="98" spans="1:6">
      <c r="A98" s="5"/>
      <c r="B98" s="112"/>
      <c r="E98" s="34"/>
    </row>
    <row r="99" spans="1:6">
      <c r="A99" s="5"/>
      <c r="B99" s="34"/>
      <c r="E99" s="34"/>
    </row>
    <row r="100" spans="1:6" ht="13.5" thickBot="1">
      <c r="A100" s="5"/>
      <c r="B100" s="46"/>
      <c r="E100" s="46"/>
    </row>
    <row r="101" spans="1:6" ht="13.5" thickTop="1">
      <c r="A101" s="5"/>
      <c r="B101" s="34"/>
    </row>
    <row r="102" spans="1:6">
      <c r="A102" s="6"/>
      <c r="B102" s="34"/>
    </row>
    <row r="103" spans="1:6">
      <c r="A103" s="5"/>
      <c r="B103" s="34"/>
      <c r="E103" s="34"/>
    </row>
    <row r="104" spans="1:6">
      <c r="A104" s="39"/>
      <c r="C104" s="34"/>
      <c r="F104" s="34"/>
    </row>
    <row r="105" spans="1:6">
      <c r="A105" s="39"/>
      <c r="B105" s="34"/>
      <c r="E105" s="34"/>
    </row>
    <row r="106" spans="1:6">
      <c r="A106" s="39"/>
      <c r="B106" s="34"/>
      <c r="E106" s="34"/>
    </row>
    <row r="107" spans="1:6">
      <c r="A107" s="39"/>
      <c r="C107" s="34"/>
      <c r="F107" s="34"/>
    </row>
    <row r="108" spans="1:6">
      <c r="A108" s="39"/>
      <c r="B108" s="34"/>
      <c r="E108" s="34"/>
    </row>
    <row r="109" spans="1:6">
      <c r="A109" s="39"/>
      <c r="B109" s="34"/>
      <c r="E109" s="34"/>
    </row>
    <row r="110" spans="1:6">
      <c r="A110" s="39"/>
      <c r="C110" s="34"/>
      <c r="F110" s="34"/>
    </row>
    <row r="111" spans="1:6">
      <c r="A111" s="39"/>
      <c r="B111" s="34"/>
      <c r="E111" s="34"/>
    </row>
    <row r="112" spans="1:6">
      <c r="A112" s="39"/>
      <c r="B112" s="34"/>
      <c r="E112" s="34"/>
    </row>
    <row r="113" spans="1:6">
      <c r="A113" s="39"/>
      <c r="C113" s="34"/>
      <c r="F113" s="34"/>
    </row>
    <row r="114" spans="1:6">
      <c r="A114" s="39"/>
      <c r="B114" s="34"/>
      <c r="E114" s="34"/>
    </row>
    <row r="115" spans="1:6">
      <c r="A115" s="39"/>
      <c r="C115" s="34"/>
      <c r="F115" s="34"/>
    </row>
    <row r="116" spans="1:6">
      <c r="A116" s="39"/>
      <c r="C116" s="34"/>
      <c r="F116" s="34"/>
    </row>
    <row r="117" spans="1:6">
      <c r="A117" s="39"/>
      <c r="C117" s="34"/>
      <c r="F117" s="34"/>
    </row>
    <row r="118" spans="1:6">
      <c r="A118" s="39"/>
      <c r="B118" s="34"/>
      <c r="E118" s="34"/>
    </row>
    <row r="119" spans="1:6">
      <c r="A119" s="39"/>
      <c r="B119" s="34"/>
      <c r="E119" s="34"/>
    </row>
    <row r="120" spans="1:6">
      <c r="A120" s="39"/>
      <c r="B120" s="34"/>
      <c r="E120" s="34"/>
    </row>
    <row r="121" spans="1:6">
      <c r="A121" s="39"/>
      <c r="B121" s="34"/>
      <c r="E121" s="34"/>
    </row>
    <row r="122" spans="1:6">
      <c r="A122" s="39"/>
      <c r="B122" s="34"/>
      <c r="E122" s="34"/>
    </row>
    <row r="123" spans="1:6">
      <c r="A123" s="39"/>
      <c r="C123" s="34"/>
      <c r="F123" s="34"/>
    </row>
    <row r="124" spans="1:6">
      <c r="A124" s="39"/>
      <c r="C124" s="34"/>
      <c r="F124" s="34"/>
    </row>
    <row r="125" spans="1:6">
      <c r="A125" s="39"/>
      <c r="C125" s="34"/>
      <c r="F125" s="34"/>
    </row>
    <row r="126" spans="1:6">
      <c r="A126" s="39"/>
      <c r="B126" s="34"/>
      <c r="E126" s="34"/>
    </row>
    <row r="127" spans="1:6">
      <c r="A127" s="39"/>
      <c r="B127" s="34"/>
      <c r="E127" s="34"/>
    </row>
    <row r="128" spans="1:6">
      <c r="A128" s="39"/>
      <c r="B128" s="34"/>
      <c r="E128" s="34"/>
    </row>
    <row r="129" spans="1:6">
      <c r="A129" s="39"/>
      <c r="B129" s="34"/>
      <c r="E129" s="34"/>
    </row>
    <row r="130" spans="1:6">
      <c r="A130" s="39"/>
      <c r="B130" s="34"/>
      <c r="E130" s="34"/>
    </row>
    <row r="131" spans="1:6">
      <c r="A131" s="39"/>
      <c r="B131" s="34"/>
      <c r="E131" s="34"/>
    </row>
    <row r="132" spans="1:6">
      <c r="A132" s="5"/>
      <c r="B132" s="34"/>
      <c r="E132" s="34"/>
    </row>
    <row r="133" spans="1:6">
      <c r="A133" s="39"/>
      <c r="B133" s="34"/>
      <c r="E133" s="34"/>
    </row>
    <row r="134" spans="1:6">
      <c r="A134" s="39"/>
      <c r="B134" s="34"/>
      <c r="E134" s="34"/>
    </row>
    <row r="135" spans="1:6">
      <c r="A135" s="39"/>
      <c r="B135" s="34"/>
      <c r="E135" s="34"/>
    </row>
    <row r="136" spans="1:6">
      <c r="A136" s="39"/>
      <c r="B136" s="34"/>
      <c r="E136" s="34"/>
    </row>
    <row r="137" spans="1:6">
      <c r="A137" s="39"/>
      <c r="B137" s="34"/>
      <c r="E137" s="34"/>
    </row>
    <row r="138" spans="1:6">
      <c r="A138" s="39"/>
      <c r="B138" s="34"/>
      <c r="E138" s="34"/>
    </row>
    <row r="139" spans="1:6">
      <c r="A139" s="39"/>
      <c r="B139" s="34"/>
      <c r="E139" s="34"/>
    </row>
    <row r="140" spans="1:6">
      <c r="A140" s="39"/>
      <c r="B140" s="34"/>
      <c r="E140" s="34"/>
    </row>
    <row r="141" spans="1:6">
      <c r="A141" s="39"/>
      <c r="B141" s="34"/>
      <c r="E141" s="34"/>
    </row>
    <row r="142" spans="1:6" ht="13.5" thickBot="1">
      <c r="A142" s="5"/>
      <c r="B142" s="46"/>
      <c r="C142" s="46"/>
      <c r="E142" s="46"/>
      <c r="F142" s="46"/>
    </row>
    <row r="143" spans="1:6" ht="13.5" thickTop="1">
      <c r="A143" s="5"/>
      <c r="B143" s="34"/>
    </row>
    <row r="144" spans="1:6">
      <c r="A144" s="23"/>
      <c r="B144" s="23"/>
    </row>
    <row r="145" spans="1:5">
      <c r="B145" s="23"/>
    </row>
    <row r="146" spans="1:5">
      <c r="A146" s="39"/>
    </row>
    <row r="147" spans="1:5">
      <c r="A147" s="39"/>
    </row>
    <row r="148" spans="1:5">
      <c r="A148" s="39"/>
      <c r="B148" s="34"/>
      <c r="E148" s="34"/>
    </row>
    <row r="149" spans="1:5">
      <c r="A149" s="39"/>
      <c r="B149" s="34"/>
      <c r="E149" s="34"/>
    </row>
    <row r="150" spans="1:5">
      <c r="A150" s="39"/>
      <c r="B150" s="34"/>
      <c r="E150" s="34"/>
    </row>
    <row r="151" spans="1:5">
      <c r="A151" s="39"/>
      <c r="B151" s="34"/>
      <c r="E151" s="34"/>
    </row>
    <row r="152" spans="1:5">
      <c r="A152" s="39"/>
      <c r="B152" s="34"/>
      <c r="E152" s="34"/>
    </row>
    <row r="153" spans="1:5">
      <c r="A153" s="39"/>
      <c r="B153" s="34"/>
      <c r="E153" s="34"/>
    </row>
    <row r="154" spans="1:5">
      <c r="A154" s="39"/>
      <c r="B154" s="34"/>
      <c r="E154" s="34"/>
    </row>
    <row r="155" spans="1:5">
      <c r="A155" s="39"/>
      <c r="B155" s="34"/>
      <c r="E155" s="34"/>
    </row>
    <row r="156" spans="1:5">
      <c r="A156" s="40"/>
      <c r="B156" s="34"/>
      <c r="C156" s="41"/>
      <c r="E156" s="34"/>
    </row>
    <row r="157" spans="1:5" ht="13.5" thickBot="1">
      <c r="A157" s="40"/>
      <c r="B157" s="46"/>
      <c r="C157" s="41"/>
      <c r="E157" s="46"/>
    </row>
    <row r="158" spans="1:5" ht="13.5" thickTop="1">
      <c r="A158" s="40"/>
      <c r="B158" s="34"/>
      <c r="C158" s="41"/>
      <c r="E158" s="34"/>
    </row>
    <row r="159" spans="1:5">
      <c r="A159" s="6"/>
      <c r="B159" s="34"/>
      <c r="E159" s="34"/>
    </row>
    <row r="160" spans="1:5">
      <c r="A160" s="5"/>
      <c r="B160" s="34"/>
      <c r="E160" s="34"/>
    </row>
    <row r="161" spans="1:5">
      <c r="A161" s="5"/>
      <c r="B161" s="34"/>
      <c r="E161" s="34"/>
    </row>
    <row r="162" spans="1:5">
      <c r="A162" s="5"/>
      <c r="B162" s="34"/>
      <c r="E162" s="34"/>
    </row>
    <row r="163" spans="1:5">
      <c r="A163" s="5"/>
      <c r="B163" s="34"/>
      <c r="E163" s="34"/>
    </row>
    <row r="164" spans="1:5">
      <c r="A164" s="5"/>
      <c r="B164" s="34"/>
      <c r="E164" s="34"/>
    </row>
    <row r="165" spans="1:5" ht="13.5" thickBot="1">
      <c r="A165" s="5"/>
      <c r="B165" s="46"/>
      <c r="E165" s="46"/>
    </row>
    <row r="166" spans="1:5" ht="13.5" thickTop="1">
      <c r="A166" s="5"/>
      <c r="B166" s="34"/>
    </row>
    <row r="167" spans="1:5">
      <c r="A167" s="5"/>
      <c r="B167" s="34"/>
    </row>
    <row r="168" spans="1:5">
      <c r="A168" s="5"/>
      <c r="B168" s="34"/>
    </row>
    <row r="169" spans="1:5">
      <c r="A169" s="5"/>
      <c r="B169" s="34"/>
    </row>
    <row r="170" spans="1:5">
      <c r="A170" s="5"/>
      <c r="B170" s="34"/>
    </row>
    <row r="171" spans="1:5">
      <c r="A171" s="5"/>
      <c r="B171" s="34"/>
    </row>
    <row r="172" spans="1:5">
      <c r="A172" s="5"/>
      <c r="B172" s="34"/>
    </row>
    <row r="173" spans="1:5">
      <c r="A173" s="5"/>
      <c r="B173" s="34"/>
    </row>
    <row r="174" spans="1:5">
      <c r="A174" s="5"/>
      <c r="B174" s="34"/>
    </row>
    <row r="175" spans="1:5">
      <c r="A175" s="5"/>
      <c r="B175" s="34"/>
    </row>
    <row r="176" spans="1:5">
      <c r="A176" s="5"/>
      <c r="B176" s="34"/>
    </row>
    <row r="177" spans="1:2">
      <c r="A177" s="5"/>
      <c r="B177" s="34"/>
    </row>
    <row r="178" spans="1:2">
      <c r="A178" s="5"/>
      <c r="B178" s="34"/>
    </row>
    <row r="179" spans="1:2">
      <c r="A179" s="5"/>
      <c r="B179" s="34"/>
    </row>
    <row r="180" spans="1:2">
      <c r="A180" s="5"/>
      <c r="B180" s="34"/>
    </row>
    <row r="181" spans="1:2">
      <c r="A181" s="5"/>
      <c r="B181" s="34"/>
    </row>
    <row r="182" spans="1:2">
      <c r="A182" s="5"/>
      <c r="B182" s="34"/>
    </row>
    <row r="183" spans="1:2">
      <c r="A183" s="5"/>
      <c r="B183" s="34"/>
    </row>
    <row r="184" spans="1:2">
      <c r="A184" s="5"/>
      <c r="B184" s="34"/>
    </row>
    <row r="185" spans="1:2">
      <c r="A185" s="5"/>
      <c r="B185" s="34"/>
    </row>
    <row r="186" spans="1:2">
      <c r="A186" s="5"/>
      <c r="B186" s="34"/>
    </row>
    <row r="187" spans="1:2">
      <c r="A187" s="5"/>
      <c r="B187" s="34"/>
    </row>
    <row r="188" spans="1:2">
      <c r="A188" s="5"/>
      <c r="B188" s="34"/>
    </row>
    <row r="189" spans="1:2">
      <c r="A189" s="5"/>
      <c r="B189" s="34"/>
    </row>
    <row r="190" spans="1:2">
      <c r="A190" s="5"/>
      <c r="B190" s="34"/>
    </row>
    <row r="191" spans="1:2">
      <c r="A191" s="5"/>
      <c r="B191" s="34"/>
    </row>
    <row r="192" spans="1:2">
      <c r="A192" s="5"/>
      <c r="B192" s="34"/>
    </row>
    <row r="193" spans="1:2">
      <c r="A193" s="5"/>
      <c r="B193" s="34"/>
    </row>
    <row r="194" spans="1:2">
      <c r="A194" s="5"/>
      <c r="B194" s="34"/>
    </row>
    <row r="195" spans="1:2">
      <c r="A195" s="5"/>
      <c r="B195" s="34"/>
    </row>
    <row r="196" spans="1:2">
      <c r="A196" s="5"/>
      <c r="B196" s="34"/>
    </row>
    <row r="197" spans="1:2">
      <c r="A197" s="5"/>
      <c r="B197" s="34"/>
    </row>
    <row r="198" spans="1:2">
      <c r="A198" s="5"/>
      <c r="B198" s="34"/>
    </row>
    <row r="199" spans="1:2">
      <c r="A199" s="5"/>
      <c r="B199" s="34"/>
    </row>
    <row r="200" spans="1:2">
      <c r="A200" s="5"/>
      <c r="B200" s="34"/>
    </row>
    <row r="201" spans="1:2">
      <c r="A201" s="5"/>
      <c r="B201" s="34"/>
    </row>
    <row r="202" spans="1:2">
      <c r="A202" s="5"/>
      <c r="B202" s="34"/>
    </row>
    <row r="203" spans="1:2">
      <c r="A203" s="5"/>
      <c r="B203" s="34"/>
    </row>
    <row r="204" spans="1:2">
      <c r="A204" s="5"/>
      <c r="B204" s="34"/>
    </row>
    <row r="205" spans="1:2">
      <c r="A205" s="5"/>
      <c r="B205" s="34"/>
    </row>
    <row r="206" spans="1:2">
      <c r="A206" s="5"/>
      <c r="B206" s="34"/>
    </row>
    <row r="207" spans="1:2">
      <c r="A207" s="5"/>
      <c r="B207" s="34"/>
    </row>
    <row r="208" spans="1:2">
      <c r="A208" s="5"/>
      <c r="B208" s="34"/>
    </row>
    <row r="209" spans="1:2">
      <c r="A209" s="5"/>
      <c r="B209" s="34"/>
    </row>
    <row r="210" spans="1:2">
      <c r="A210" s="5"/>
      <c r="B210" s="34"/>
    </row>
    <row r="211" spans="1:2">
      <c r="A211" s="5"/>
      <c r="B211" s="34"/>
    </row>
    <row r="212" spans="1:2">
      <c r="A212" s="5"/>
      <c r="B212" s="34"/>
    </row>
    <row r="213" spans="1:2">
      <c r="A213" s="5"/>
      <c r="B213" s="34"/>
    </row>
    <row r="214" spans="1:2">
      <c r="A214" s="5"/>
      <c r="B214" s="34"/>
    </row>
    <row r="215" spans="1:2">
      <c r="A215" s="5"/>
      <c r="B215" s="34"/>
    </row>
    <row r="216" spans="1:2">
      <c r="A216" s="5"/>
      <c r="B216" s="34"/>
    </row>
    <row r="217" spans="1:2">
      <c r="A217" s="5"/>
      <c r="B217" s="34"/>
    </row>
    <row r="218" spans="1:2">
      <c r="A218" s="5"/>
      <c r="B218" s="34"/>
    </row>
    <row r="219" spans="1:2">
      <c r="A219" s="5"/>
      <c r="B219" s="34"/>
    </row>
  </sheetData>
  <pageMargins left="0.7" right="0.7" top="0.75" bottom="0.75" header="0.3" footer="0.3"/>
  <pageSetup paperSize="9" scale="60" fitToHeight="3" orientation="portrait" r:id="rId1"/>
  <rowBreaks count="1" manualBreakCount="1"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N113"/>
  <sheetViews>
    <sheetView tabSelected="1" topLeftCell="B42" zoomScale="90" zoomScaleNormal="90" zoomScaleSheetLayoutView="100" workbookViewId="0">
      <selection activeCell="B57" sqref="B57"/>
    </sheetView>
  </sheetViews>
  <sheetFormatPr defaultColWidth="9.140625" defaultRowHeight="12.75"/>
  <cols>
    <col min="1" max="1" width="0" style="4" hidden="1" customWidth="1"/>
    <col min="2" max="2" width="7.42578125" style="4" customWidth="1"/>
    <col min="3" max="3" width="4.5703125" style="4" customWidth="1"/>
    <col min="4" max="4" width="5.7109375" style="4" customWidth="1"/>
    <col min="5" max="5" width="33.85546875" style="4" customWidth="1"/>
    <col min="6" max="6" width="9.42578125" style="4" customWidth="1"/>
    <col min="7" max="7" width="20.5703125" style="4" customWidth="1"/>
    <col min="8" max="8" width="20.85546875" style="4" customWidth="1"/>
    <col min="9" max="9" width="0.140625" style="298" hidden="1" customWidth="1"/>
    <col min="10" max="10" width="4.85546875" style="4" hidden="1" customWidth="1"/>
    <col min="11" max="11" width="4.5703125" style="4" hidden="1" customWidth="1"/>
    <col min="12" max="12" width="11.28515625" style="4" hidden="1" customWidth="1"/>
    <col min="13" max="13" width="10.140625" style="4" customWidth="1"/>
    <col min="14" max="14" width="17.140625" style="4" hidden="1" customWidth="1"/>
    <col min="15" max="16384" width="9.140625" style="4"/>
  </cols>
  <sheetData>
    <row r="1" spans="1:14" ht="15">
      <c r="B1" s="255" t="s">
        <v>138</v>
      </c>
      <c r="C1" s="216"/>
      <c r="D1" s="216"/>
      <c r="E1" s="216"/>
      <c r="F1" s="216"/>
      <c r="G1" s="216"/>
      <c r="H1" s="216"/>
      <c r="I1" s="286"/>
      <c r="J1" s="214"/>
    </row>
    <row r="2" spans="1:14" ht="15">
      <c r="B2" s="216"/>
      <c r="C2" s="216"/>
      <c r="D2" s="216"/>
      <c r="E2" s="216"/>
      <c r="F2" s="216"/>
      <c r="G2" s="216"/>
      <c r="H2" s="216"/>
      <c r="I2" s="286"/>
      <c r="J2" s="214"/>
    </row>
    <row r="3" spans="1:14" ht="15">
      <c r="B3" s="215" t="s">
        <v>405</v>
      </c>
      <c r="C3" s="216"/>
      <c r="D3" s="216"/>
      <c r="E3" s="216"/>
      <c r="F3" s="216"/>
      <c r="G3" s="216"/>
      <c r="H3" s="419"/>
      <c r="I3" s="419"/>
      <c r="J3" s="214"/>
    </row>
    <row r="4" spans="1:14" ht="38.25">
      <c r="A4" s="121" t="s">
        <v>92</v>
      </c>
      <c r="B4" s="416"/>
      <c r="C4" s="416"/>
      <c r="D4" s="416"/>
      <c r="E4" s="416"/>
      <c r="F4" s="355" t="s">
        <v>102</v>
      </c>
      <c r="G4" s="334" t="s">
        <v>408</v>
      </c>
      <c r="H4" s="334" t="s">
        <v>347</v>
      </c>
      <c r="I4" s="287" t="s">
        <v>333</v>
      </c>
      <c r="J4" s="218"/>
      <c r="N4" s="334" t="s">
        <v>408</v>
      </c>
    </row>
    <row r="5" spans="1:14" ht="15">
      <c r="B5" s="219" t="s">
        <v>0</v>
      </c>
      <c r="C5" s="220" t="s">
        <v>1</v>
      </c>
      <c r="D5" s="221"/>
      <c r="E5" s="222"/>
      <c r="F5" s="330"/>
      <c r="G5" s="330"/>
      <c r="H5" s="220"/>
      <c r="I5" s="288"/>
      <c r="J5" s="214"/>
    </row>
    <row r="6" spans="1:14" ht="15">
      <c r="B6" s="222"/>
      <c r="C6" s="416"/>
      <c r="D6" s="416"/>
      <c r="E6" s="416"/>
      <c r="F6" s="330"/>
      <c r="G6" s="330"/>
      <c r="H6" s="220"/>
      <c r="I6" s="288"/>
      <c r="J6" s="214"/>
    </row>
    <row r="7" spans="1:14" ht="15">
      <c r="B7" s="220">
        <v>1</v>
      </c>
      <c r="C7" s="220" t="s">
        <v>2</v>
      </c>
      <c r="D7" s="220"/>
      <c r="E7" s="222"/>
      <c r="F7" s="330"/>
      <c r="G7" s="330"/>
      <c r="H7" s="220"/>
      <c r="I7" s="288"/>
      <c r="J7" s="214"/>
    </row>
    <row r="8" spans="1:14" ht="15">
      <c r="B8" s="222"/>
      <c r="C8" s="223" t="s">
        <v>3</v>
      </c>
      <c r="D8" s="222"/>
      <c r="E8" s="222"/>
      <c r="F8" s="224">
        <v>2</v>
      </c>
      <c r="G8" s="224">
        <f>'note 2'!D17</f>
        <v>5110000</v>
      </c>
      <c r="H8" s="222">
        <f>'note 2'!F17</f>
        <v>5110000</v>
      </c>
      <c r="I8" s="288">
        <f>+'note 2'!F17</f>
        <v>5110000</v>
      </c>
      <c r="J8" s="214"/>
      <c r="N8" s="4">
        <f>+G8</f>
        <v>5110000</v>
      </c>
    </row>
    <row r="9" spans="1:14" ht="15">
      <c r="B9" s="222"/>
      <c r="C9" s="223" t="s">
        <v>4</v>
      </c>
      <c r="D9" s="222"/>
      <c r="E9" s="222"/>
      <c r="F9" s="224">
        <v>3</v>
      </c>
      <c r="G9" s="224">
        <f>'NOTES ALL'!D18</f>
        <v>-15403767</v>
      </c>
      <c r="H9" s="222">
        <f>+'NOTES ALL'!E18</f>
        <v>-15401380</v>
      </c>
      <c r="I9" s="288">
        <f>'NOTES ALL'!F18</f>
        <v>-15088230.559</v>
      </c>
      <c r="J9" s="214"/>
      <c r="N9" s="4">
        <f>+H9</f>
        <v>-15401380</v>
      </c>
    </row>
    <row r="10" spans="1:14" ht="15">
      <c r="B10" s="222"/>
      <c r="C10" s="223" t="s">
        <v>5</v>
      </c>
      <c r="D10" s="222"/>
      <c r="E10" s="222"/>
      <c r="F10" s="224"/>
      <c r="G10" s="224"/>
      <c r="H10" s="222"/>
      <c r="I10" s="288">
        <v>0</v>
      </c>
      <c r="J10" s="214"/>
    </row>
    <row r="11" spans="1:14" ht="15">
      <c r="B11" s="222"/>
      <c r="C11" s="415"/>
      <c r="D11" s="415"/>
      <c r="E11" s="415"/>
      <c r="F11" s="330"/>
      <c r="G11" s="330"/>
      <c r="H11" s="222"/>
      <c r="I11" s="288"/>
      <c r="J11" s="214"/>
    </row>
    <row r="12" spans="1:14" ht="15">
      <c r="B12" s="220">
        <v>2</v>
      </c>
      <c r="C12" s="220" t="s">
        <v>6</v>
      </c>
      <c r="D12" s="220"/>
      <c r="E12" s="222"/>
      <c r="F12" s="330"/>
      <c r="G12" s="330"/>
      <c r="H12" s="222"/>
      <c r="I12" s="288">
        <v>0</v>
      </c>
      <c r="J12" s="214"/>
    </row>
    <row r="13" spans="1:14" ht="15">
      <c r="B13" s="220"/>
      <c r="C13" s="416"/>
      <c r="D13" s="416"/>
      <c r="E13" s="416"/>
      <c r="F13" s="330"/>
      <c r="G13" s="330"/>
      <c r="H13" s="222"/>
      <c r="I13" s="288"/>
      <c r="J13" s="214"/>
    </row>
    <row r="14" spans="1:14" ht="15">
      <c r="B14" s="220">
        <v>3</v>
      </c>
      <c r="C14" s="220" t="s">
        <v>7</v>
      </c>
      <c r="D14" s="220"/>
      <c r="E14" s="222"/>
      <c r="F14" s="330"/>
      <c r="G14" s="330"/>
      <c r="H14" s="222"/>
      <c r="I14" s="288"/>
      <c r="J14" s="214"/>
    </row>
    <row r="15" spans="1:14" ht="15">
      <c r="B15" s="225"/>
      <c r="C15" s="223" t="s">
        <v>8</v>
      </c>
      <c r="D15" s="222"/>
      <c r="E15" s="222"/>
      <c r="F15" s="224">
        <v>4</v>
      </c>
      <c r="G15" s="224">
        <f>'NOTES ALL'!D31</f>
        <v>41266917.369999997</v>
      </c>
      <c r="H15" s="222">
        <f>'NOTES ALL'!E31</f>
        <v>45594380</v>
      </c>
      <c r="I15" s="288">
        <f>+'NOTES ALL'!F31</f>
        <v>42303418</v>
      </c>
      <c r="J15" s="214">
        <f>H15-G15</f>
        <v>4327462.6300000027</v>
      </c>
      <c r="K15" s="331">
        <f>G15-H15</f>
        <v>-4327462.6300000027</v>
      </c>
      <c r="N15" s="4">
        <f>+H15</f>
        <v>45594380</v>
      </c>
    </row>
    <row r="16" spans="1:14" ht="15">
      <c r="B16" s="225"/>
      <c r="C16" s="223" t="s">
        <v>77</v>
      </c>
      <c r="D16" s="222"/>
      <c r="E16" s="222"/>
      <c r="F16" s="226">
        <v>5</v>
      </c>
      <c r="G16" s="226">
        <f>H16</f>
        <v>96486</v>
      </c>
      <c r="H16" s="222">
        <v>96486</v>
      </c>
      <c r="I16" s="288">
        <v>96486</v>
      </c>
      <c r="J16" s="214">
        <f t="shared" ref="J16:J24" si="0">H16-G16</f>
        <v>0</v>
      </c>
      <c r="K16" s="331"/>
      <c r="N16" s="4">
        <f>+H16</f>
        <v>96486</v>
      </c>
    </row>
    <row r="17" spans="2:14" ht="15">
      <c r="B17" s="225"/>
      <c r="C17" s="223" t="s">
        <v>76</v>
      </c>
      <c r="D17" s="222"/>
      <c r="E17" s="222"/>
      <c r="F17" s="224"/>
      <c r="G17" s="224"/>
      <c r="H17" s="222"/>
      <c r="I17" s="288">
        <v>0</v>
      </c>
      <c r="J17" s="214">
        <f t="shared" si="0"/>
        <v>0</v>
      </c>
      <c r="K17" s="331"/>
    </row>
    <row r="18" spans="2:14" ht="15">
      <c r="B18" s="225"/>
      <c r="C18" s="223" t="s">
        <v>9</v>
      </c>
      <c r="D18" s="222"/>
      <c r="E18" s="222"/>
      <c r="F18" s="224"/>
      <c r="G18" s="224"/>
      <c r="H18" s="222"/>
      <c r="I18" s="288"/>
      <c r="J18" s="214">
        <f t="shared" si="0"/>
        <v>0</v>
      </c>
      <c r="K18" s="331"/>
    </row>
    <row r="19" spans="2:14" ht="15">
      <c r="B19" s="222"/>
      <c r="C19" s="415"/>
      <c r="D19" s="415"/>
      <c r="E19" s="415"/>
      <c r="F19" s="330"/>
      <c r="G19" s="330"/>
      <c r="H19" s="222"/>
      <c r="I19" s="288"/>
      <c r="J19" s="214">
        <f t="shared" si="0"/>
        <v>0</v>
      </c>
      <c r="K19" s="331"/>
    </row>
    <row r="20" spans="2:14" ht="15">
      <c r="B20" s="220">
        <v>4</v>
      </c>
      <c r="C20" s="220" t="s">
        <v>10</v>
      </c>
      <c r="D20" s="220"/>
      <c r="E20" s="222"/>
      <c r="F20" s="330"/>
      <c r="G20" s="330"/>
      <c r="H20" s="222"/>
      <c r="I20" s="288"/>
      <c r="J20" s="214">
        <f t="shared" si="0"/>
        <v>0</v>
      </c>
      <c r="K20" s="331"/>
    </row>
    <row r="21" spans="2:14" ht="15">
      <c r="B21" s="222"/>
      <c r="C21" s="223" t="s">
        <v>11</v>
      </c>
      <c r="D21" s="222"/>
      <c r="E21" s="222"/>
      <c r="F21" s="224"/>
      <c r="G21" s="224"/>
      <c r="H21" s="222"/>
      <c r="I21" s="288" t="e">
        <f>'NOTES ALL'!#REF!</f>
        <v>#REF!</v>
      </c>
      <c r="J21" s="214">
        <f t="shared" si="0"/>
        <v>0</v>
      </c>
      <c r="K21" s="331">
        <f>G21-H21</f>
        <v>0</v>
      </c>
    </row>
    <row r="22" spans="2:14" ht="15">
      <c r="B22" s="222"/>
      <c r="C22" s="223" t="s">
        <v>12</v>
      </c>
      <c r="D22" s="222"/>
      <c r="E22" s="222"/>
      <c r="F22" s="224">
        <v>6</v>
      </c>
      <c r="G22" s="224">
        <f>'NOTES ALL'!D58</f>
        <v>267346391</v>
      </c>
      <c r="H22" s="222">
        <f>'NOTES ALL'!E58</f>
        <v>401950619</v>
      </c>
      <c r="I22" s="288">
        <f>+'NOTES ALL'!F66</f>
        <v>381354023</v>
      </c>
      <c r="J22" s="214"/>
      <c r="K22" s="331"/>
      <c r="N22" s="4">
        <f>+H22</f>
        <v>401950619</v>
      </c>
    </row>
    <row r="23" spans="2:14" ht="15">
      <c r="B23" s="222"/>
      <c r="C23" s="223" t="s">
        <v>13</v>
      </c>
      <c r="D23" s="222"/>
      <c r="E23" s="222"/>
      <c r="F23" s="224">
        <v>7</v>
      </c>
      <c r="G23" s="224">
        <f>'NOTES ALL'!D67</f>
        <v>10418218</v>
      </c>
      <c r="H23" s="222">
        <f>'NOTES ALL'!E67</f>
        <v>7597962</v>
      </c>
      <c r="I23" s="288">
        <f>+'NOTES ALL'!F75</f>
        <v>4971642</v>
      </c>
      <c r="J23" s="214"/>
      <c r="K23" s="331"/>
      <c r="N23" s="4">
        <f>+H23</f>
        <v>7597962</v>
      </c>
    </row>
    <row r="24" spans="2:14" ht="15">
      <c r="B24" s="222"/>
      <c r="C24" s="223" t="s">
        <v>14</v>
      </c>
      <c r="D24" s="222"/>
      <c r="E24" s="222"/>
      <c r="F24" s="224">
        <v>8</v>
      </c>
      <c r="G24" s="224">
        <f>'NOTES ALL'!D76</f>
        <v>21934</v>
      </c>
      <c r="H24" s="222">
        <f>'NOTES ALL'!E76</f>
        <v>21934</v>
      </c>
      <c r="I24" s="288">
        <f>+'NOTES ALL'!F58</f>
        <v>21934</v>
      </c>
      <c r="J24" s="214">
        <f t="shared" si="0"/>
        <v>0</v>
      </c>
      <c r="K24" s="331"/>
      <c r="N24" s="4">
        <f>+H24</f>
        <v>21934</v>
      </c>
    </row>
    <row r="25" spans="2:14" ht="15">
      <c r="B25" s="222"/>
      <c r="C25" s="415"/>
      <c r="D25" s="415"/>
      <c r="E25" s="415"/>
      <c r="F25" s="330"/>
      <c r="G25" s="330"/>
      <c r="H25" s="222"/>
      <c r="I25" s="288"/>
      <c r="J25" s="214"/>
      <c r="K25" s="331"/>
    </row>
    <row r="26" spans="2:14" ht="15.75" customHeight="1">
      <c r="B26" s="222"/>
      <c r="C26" s="416" t="s">
        <v>16</v>
      </c>
      <c r="D26" s="416"/>
      <c r="E26" s="416"/>
      <c r="F26" s="330"/>
      <c r="G26" s="220">
        <f>SUM(G8:G25)</f>
        <v>308856179.37</v>
      </c>
      <c r="H26" s="220">
        <f>SUM(H8:H25)</f>
        <v>444970001</v>
      </c>
      <c r="I26" s="289" t="e">
        <f>SUM(I8:I25)</f>
        <v>#REF!</v>
      </c>
      <c r="J26" s="214"/>
      <c r="K26" s="331"/>
      <c r="N26" s="4">
        <f>SUM(N7:N25)</f>
        <v>444970001</v>
      </c>
    </row>
    <row r="27" spans="2:14" ht="15">
      <c r="B27" s="222"/>
      <c r="C27" s="415"/>
      <c r="D27" s="415"/>
      <c r="E27" s="415"/>
      <c r="F27" s="330"/>
      <c r="G27" s="330"/>
      <c r="H27" s="220"/>
      <c r="I27" s="288"/>
      <c r="J27" s="214"/>
      <c r="K27" s="331"/>
    </row>
    <row r="28" spans="2:14" ht="15">
      <c r="B28" s="329" t="s">
        <v>17</v>
      </c>
      <c r="C28" s="417" t="s">
        <v>18</v>
      </c>
      <c r="D28" s="417"/>
      <c r="E28" s="417"/>
      <c r="F28" s="330"/>
      <c r="G28" s="330"/>
      <c r="H28" s="220"/>
      <c r="I28" s="288"/>
      <c r="J28" s="214"/>
      <c r="K28" s="331"/>
    </row>
    <row r="29" spans="2:14" ht="15">
      <c r="B29" s="222"/>
      <c r="C29" s="415"/>
      <c r="D29" s="415"/>
      <c r="E29" s="415"/>
      <c r="F29" s="330"/>
      <c r="G29" s="330"/>
      <c r="H29" s="220"/>
      <c r="I29" s="288"/>
      <c r="J29" s="214"/>
      <c r="K29" s="331"/>
    </row>
    <row r="30" spans="2:14" ht="15">
      <c r="B30" s="222">
        <v>1</v>
      </c>
      <c r="C30" s="220" t="s">
        <v>19</v>
      </c>
      <c r="D30" s="222"/>
      <c r="E30" s="222"/>
      <c r="F30" s="330"/>
      <c r="G30" s="330"/>
      <c r="H30" s="220"/>
      <c r="I30" s="288"/>
      <c r="J30" s="214"/>
      <c r="K30" s="331"/>
    </row>
    <row r="31" spans="2:14" ht="15">
      <c r="B31" s="222"/>
      <c r="C31" s="223" t="s">
        <v>20</v>
      </c>
      <c r="D31" s="222"/>
      <c r="E31" s="222"/>
      <c r="F31" s="224"/>
      <c r="G31" s="224"/>
      <c r="H31" s="220"/>
      <c r="I31" s="288"/>
      <c r="J31" s="214"/>
      <c r="K31" s="331"/>
      <c r="M31" s="117"/>
    </row>
    <row r="32" spans="2:14" ht="15">
      <c r="B32" s="222"/>
      <c r="C32" s="227" t="s">
        <v>21</v>
      </c>
      <c r="D32" s="222"/>
      <c r="E32" s="222"/>
      <c r="F32" s="330">
        <v>9</v>
      </c>
      <c r="G32" s="330">
        <f>'note 10'!J34</f>
        <v>47738</v>
      </c>
      <c r="H32" s="222">
        <v>83444</v>
      </c>
      <c r="I32" s="288">
        <f>'note 10'!J35</f>
        <v>83444</v>
      </c>
      <c r="J32" s="214"/>
      <c r="K32" s="331"/>
      <c r="N32" s="4">
        <v>83444</v>
      </c>
    </row>
    <row r="33" spans="2:14" ht="15">
      <c r="B33" s="222"/>
      <c r="C33" s="227" t="s">
        <v>22</v>
      </c>
      <c r="D33" s="222"/>
      <c r="E33" s="222"/>
      <c r="F33" s="330"/>
      <c r="G33" s="330"/>
      <c r="H33" s="222"/>
      <c r="I33" s="288">
        <v>0</v>
      </c>
      <c r="J33" s="214"/>
      <c r="K33" s="331"/>
    </row>
    <row r="34" spans="2:14" ht="15">
      <c r="B34" s="222"/>
      <c r="C34" s="227" t="s">
        <v>23</v>
      </c>
      <c r="D34" s="222"/>
      <c r="E34" s="222"/>
      <c r="F34" s="330"/>
      <c r="G34" s="330"/>
      <c r="H34" s="222"/>
      <c r="I34" s="288"/>
      <c r="J34" s="214"/>
      <c r="K34" s="331"/>
    </row>
    <row r="35" spans="2:14" ht="15">
      <c r="B35" s="222"/>
      <c r="C35" s="227" t="s">
        <v>24</v>
      </c>
      <c r="D35" s="222"/>
      <c r="E35" s="222"/>
      <c r="F35" s="330"/>
      <c r="G35" s="330"/>
      <c r="H35" s="222"/>
      <c r="I35" s="288">
        <v>0</v>
      </c>
      <c r="J35" s="214"/>
      <c r="K35" s="331"/>
    </row>
    <row r="36" spans="2:14" ht="15">
      <c r="B36" s="222"/>
      <c r="C36" s="227" t="s">
        <v>25</v>
      </c>
      <c r="D36" s="222"/>
      <c r="E36" s="222"/>
      <c r="F36" s="330"/>
      <c r="G36" s="330"/>
      <c r="H36" s="222"/>
      <c r="I36" s="288">
        <v>0</v>
      </c>
      <c r="J36" s="214"/>
      <c r="K36" s="331"/>
    </row>
    <row r="37" spans="2:14" ht="15">
      <c r="B37" s="222"/>
      <c r="C37" s="415"/>
      <c r="D37" s="415"/>
      <c r="E37" s="415"/>
      <c r="F37" s="330"/>
      <c r="G37" s="330"/>
      <c r="H37" s="222"/>
      <c r="I37" s="288"/>
      <c r="J37" s="214"/>
      <c r="K37" s="331"/>
    </row>
    <row r="38" spans="2:14" ht="15">
      <c r="B38" s="222"/>
      <c r="C38" s="223" t="s">
        <v>26</v>
      </c>
      <c r="D38" s="222"/>
      <c r="E38" s="222"/>
      <c r="F38" s="224"/>
      <c r="G38" s="224"/>
      <c r="H38" s="222"/>
      <c r="I38" s="288">
        <v>0</v>
      </c>
      <c r="J38" s="214"/>
      <c r="K38" s="331"/>
    </row>
    <row r="39" spans="2:14" ht="15">
      <c r="B39" s="222"/>
      <c r="C39" s="223" t="s">
        <v>78</v>
      </c>
      <c r="D39" s="222"/>
      <c r="E39" s="222"/>
      <c r="F39" s="226"/>
      <c r="G39" s="226"/>
      <c r="H39" s="222"/>
      <c r="I39" s="288"/>
      <c r="J39" s="214"/>
      <c r="K39" s="331"/>
    </row>
    <row r="40" spans="2:14" ht="15">
      <c r="B40" s="222"/>
      <c r="C40" s="223" t="s">
        <v>27</v>
      </c>
      <c r="D40" s="222"/>
      <c r="E40" s="222"/>
      <c r="F40" s="224">
        <v>10</v>
      </c>
      <c r="G40" s="224">
        <f>'NOTES ALL'!D86</f>
        <v>1938185</v>
      </c>
      <c r="H40" s="222">
        <f>'NOTES ALL'!E86</f>
        <v>1714451</v>
      </c>
      <c r="I40" s="288">
        <f>+'NOTES ALL'!F86</f>
        <v>1715429</v>
      </c>
      <c r="J40" s="214">
        <f t="shared" ref="J40:J45" si="1">H40-G40</f>
        <v>-223734</v>
      </c>
      <c r="K40" s="331"/>
      <c r="N40" s="4">
        <f>+H40</f>
        <v>1714451</v>
      </c>
    </row>
    <row r="41" spans="2:14" ht="15">
      <c r="B41" s="222"/>
      <c r="C41" s="223" t="s">
        <v>28</v>
      </c>
      <c r="D41" s="222"/>
      <c r="E41" s="222"/>
      <c r="F41" s="224"/>
      <c r="G41" s="224"/>
      <c r="H41" s="222"/>
      <c r="I41" s="288">
        <v>0</v>
      </c>
      <c r="J41" s="214">
        <f t="shared" si="1"/>
        <v>0</v>
      </c>
      <c r="K41" s="331"/>
    </row>
    <row r="42" spans="2:14" ht="15">
      <c r="B42" s="222"/>
      <c r="C42" s="415"/>
      <c r="D42" s="415"/>
      <c r="E42" s="415"/>
      <c r="F42" s="330"/>
      <c r="G42" s="330"/>
      <c r="H42" s="222"/>
      <c r="I42" s="288"/>
      <c r="J42" s="214">
        <f t="shared" si="1"/>
        <v>0</v>
      </c>
      <c r="K42" s="331"/>
    </row>
    <row r="43" spans="2:14" ht="15">
      <c r="B43" s="220">
        <v>2</v>
      </c>
      <c r="C43" s="220" t="s">
        <v>29</v>
      </c>
      <c r="D43" s="220"/>
      <c r="E43" s="222"/>
      <c r="F43" s="330"/>
      <c r="G43" s="330"/>
      <c r="H43" s="222"/>
      <c r="I43" s="288"/>
      <c r="J43" s="214">
        <f t="shared" si="1"/>
        <v>0</v>
      </c>
      <c r="K43" s="331"/>
    </row>
    <row r="44" spans="2:14" ht="15">
      <c r="B44" s="222"/>
      <c r="C44" s="223" t="s">
        <v>30</v>
      </c>
      <c r="D44" s="222"/>
      <c r="E44" s="222"/>
      <c r="F44" s="224"/>
      <c r="G44" s="224"/>
      <c r="H44" s="222"/>
      <c r="I44" s="288"/>
      <c r="J44" s="214">
        <f t="shared" si="1"/>
        <v>0</v>
      </c>
      <c r="K44" s="331"/>
    </row>
    <row r="45" spans="2:14" ht="15">
      <c r="B45" s="222"/>
      <c r="C45" s="223" t="s">
        <v>31</v>
      </c>
      <c r="D45" s="222"/>
      <c r="E45" s="222"/>
      <c r="F45" s="224">
        <v>11</v>
      </c>
      <c r="G45" s="224">
        <f>'NOTES ALL'!D97</f>
        <v>23902739</v>
      </c>
      <c r="H45" s="222">
        <f>'NOTES ALL'!E97</f>
        <v>23902739</v>
      </c>
      <c r="I45" s="288">
        <f>+'NOTES ALL'!F97</f>
        <v>23920672</v>
      </c>
      <c r="J45" s="214">
        <f t="shared" si="1"/>
        <v>0</v>
      </c>
      <c r="K45" s="331">
        <f>H45-G45</f>
        <v>0</v>
      </c>
      <c r="N45" s="4">
        <f>+H45</f>
        <v>23902739</v>
      </c>
    </row>
    <row r="46" spans="2:14" ht="15">
      <c r="B46" s="222"/>
      <c r="C46" s="223" t="s">
        <v>32</v>
      </c>
      <c r="D46" s="222"/>
      <c r="E46" s="222"/>
      <c r="F46" s="224">
        <v>12</v>
      </c>
      <c r="G46" s="224">
        <f>'NOTES ALL'!D107</f>
        <v>282902204</v>
      </c>
      <c r="H46" s="222">
        <f>'NOTES ALL'!E107</f>
        <v>419206804</v>
      </c>
      <c r="I46" s="288">
        <f>+'NOTES ALL'!F107</f>
        <v>393806180</v>
      </c>
      <c r="J46" s="214"/>
      <c r="K46" s="331"/>
      <c r="N46" s="4">
        <f>+H46</f>
        <v>419206804</v>
      </c>
    </row>
    <row r="47" spans="2:14" ht="15">
      <c r="B47" s="222"/>
      <c r="C47" s="223" t="s">
        <v>74</v>
      </c>
      <c r="D47" s="222"/>
      <c r="E47" s="222"/>
      <c r="F47" s="224">
        <v>13</v>
      </c>
      <c r="G47" s="224">
        <f>'NOTES ALL'!D118</f>
        <v>65313</v>
      </c>
      <c r="H47" s="222">
        <f>'NOTES ALL'!E118</f>
        <v>62563</v>
      </c>
      <c r="I47" s="288">
        <f>+'NOTES ALL'!F118</f>
        <v>56337</v>
      </c>
      <c r="J47" s="214"/>
      <c r="K47" s="331"/>
      <c r="M47" s="4" t="s">
        <v>38</v>
      </c>
      <c r="N47" s="4">
        <f>+H47</f>
        <v>62563</v>
      </c>
    </row>
    <row r="48" spans="2:14" ht="15">
      <c r="B48" s="222"/>
      <c r="C48" s="223" t="s">
        <v>33</v>
      </c>
      <c r="D48" s="222"/>
      <c r="E48" s="222"/>
      <c r="F48" s="224"/>
      <c r="G48" s="224"/>
      <c r="H48" s="222"/>
      <c r="I48" s="288">
        <v>0</v>
      </c>
      <c r="J48" s="228"/>
      <c r="K48" s="331"/>
      <c r="M48" s="4" t="s">
        <v>38</v>
      </c>
    </row>
    <row r="49" spans="1:14" ht="15">
      <c r="B49" s="222"/>
      <c r="C49" s="223" t="s">
        <v>34</v>
      </c>
      <c r="D49" s="222"/>
      <c r="E49" s="222"/>
      <c r="F49" s="224"/>
      <c r="G49" s="224"/>
      <c r="H49" s="222"/>
      <c r="I49" s="288">
        <v>0</v>
      </c>
      <c r="J49" s="228"/>
      <c r="K49" s="331"/>
    </row>
    <row r="50" spans="1:14" ht="15">
      <c r="A50" s="4" t="s">
        <v>15</v>
      </c>
      <c r="B50" s="222"/>
      <c r="C50" s="415"/>
      <c r="D50" s="415"/>
      <c r="E50" s="415"/>
      <c r="F50" s="224"/>
      <c r="G50" s="224"/>
      <c r="H50" s="222"/>
      <c r="I50" s="288"/>
      <c r="J50" s="214"/>
    </row>
    <row r="51" spans="1:14" ht="15">
      <c r="B51" s="222"/>
      <c r="C51" s="415"/>
      <c r="D51" s="415"/>
      <c r="E51" s="415"/>
      <c r="F51" s="330"/>
      <c r="G51" s="330"/>
      <c r="H51" s="220"/>
      <c r="I51" s="288"/>
      <c r="J51" s="214"/>
    </row>
    <row r="52" spans="1:14" ht="15.75" customHeight="1">
      <c r="B52" s="229"/>
      <c r="C52" s="418" t="s">
        <v>16</v>
      </c>
      <c r="D52" s="418"/>
      <c r="E52" s="418"/>
      <c r="F52" s="230"/>
      <c r="G52" s="231">
        <f>SUM(G30:G51)</f>
        <v>308856179</v>
      </c>
      <c r="H52" s="231">
        <f>SUM(H30:H51)</f>
        <v>444970001</v>
      </c>
      <c r="I52" s="290">
        <f>SUM(I30:I51)</f>
        <v>419582062</v>
      </c>
      <c r="J52" s="214"/>
      <c r="N52" s="4">
        <f>SUM(N30:N51)</f>
        <v>444970001</v>
      </c>
    </row>
    <row r="53" spans="1:14" ht="25.15" customHeight="1">
      <c r="B53" s="232"/>
      <c r="C53" s="420" t="s">
        <v>218</v>
      </c>
      <c r="D53" s="420"/>
      <c r="E53" s="420"/>
      <c r="F53" s="233">
        <v>1</v>
      </c>
      <c r="G53" s="401">
        <f>+G26-G52</f>
        <v>0.37000000476837158</v>
      </c>
      <c r="H53" s="401">
        <f>+H26-H52</f>
        <v>0</v>
      </c>
      <c r="I53" s="291"/>
      <c r="J53" s="214"/>
      <c r="N53" s="4">
        <f>+N52-N26</f>
        <v>0</v>
      </c>
    </row>
    <row r="54" spans="1:14" ht="15">
      <c r="B54" s="234" t="s">
        <v>35</v>
      </c>
      <c r="C54" s="235"/>
      <c r="D54" s="235"/>
      <c r="E54" s="235"/>
      <c r="F54" s="236"/>
      <c r="G54" s="236"/>
      <c r="H54" s="378"/>
      <c r="I54" s="292"/>
      <c r="J54" s="214"/>
    </row>
    <row r="55" spans="1:14" ht="15">
      <c r="B55" s="237" t="s">
        <v>108</v>
      </c>
      <c r="C55" s="235"/>
      <c r="D55" s="235"/>
      <c r="E55" s="235"/>
      <c r="F55" s="238" t="s">
        <v>36</v>
      </c>
      <c r="G55" s="238"/>
      <c r="H55" s="378"/>
      <c r="I55" s="293"/>
      <c r="J55" s="214"/>
    </row>
    <row r="56" spans="1:14" ht="15">
      <c r="B56" s="237" t="s">
        <v>37</v>
      </c>
      <c r="C56" s="235"/>
      <c r="D56" s="235"/>
      <c r="E56" s="235"/>
      <c r="F56" s="238"/>
      <c r="G56" s="238"/>
      <c r="H56" s="402"/>
      <c r="I56" s="293"/>
      <c r="J56" s="214"/>
    </row>
    <row r="57" spans="1:14" ht="15">
      <c r="B57" s="239" t="s">
        <v>234</v>
      </c>
      <c r="C57" s="235"/>
      <c r="D57" s="235"/>
      <c r="E57" s="235"/>
      <c r="F57" s="240"/>
      <c r="G57" s="240"/>
      <c r="H57" s="402"/>
      <c r="I57" s="293"/>
      <c r="J57" s="214"/>
    </row>
    <row r="58" spans="1:14" ht="15">
      <c r="B58" s="234"/>
      <c r="C58" s="235"/>
      <c r="D58" s="235"/>
      <c r="E58" s="235"/>
      <c r="F58" s="236"/>
      <c r="G58" s="236"/>
      <c r="H58" s="402"/>
      <c r="I58" s="292"/>
      <c r="J58" s="214"/>
    </row>
    <row r="59" spans="1:14" ht="15">
      <c r="B59" s="237"/>
      <c r="C59" s="235"/>
      <c r="D59" s="235"/>
      <c r="E59" s="235"/>
      <c r="F59" s="236"/>
      <c r="G59" s="236"/>
      <c r="H59" s="402"/>
      <c r="I59" s="292"/>
      <c r="J59" s="214"/>
    </row>
    <row r="60" spans="1:14" ht="15">
      <c r="B60" s="237" t="s">
        <v>364</v>
      </c>
      <c r="C60" s="235"/>
      <c r="D60" s="235"/>
      <c r="E60" s="235"/>
      <c r="F60" s="236"/>
      <c r="G60" s="236"/>
      <c r="H60" s="402"/>
      <c r="I60" s="292"/>
      <c r="J60" s="214"/>
    </row>
    <row r="61" spans="1:14" ht="15">
      <c r="B61" s="381" t="s">
        <v>110</v>
      </c>
      <c r="E61" s="235"/>
      <c r="F61" s="242"/>
      <c r="G61" s="216"/>
      <c r="H61" s="403"/>
      <c r="I61" s="376"/>
      <c r="J61" s="214"/>
    </row>
    <row r="62" spans="1:14" ht="15">
      <c r="B62" s="237" t="s">
        <v>363</v>
      </c>
      <c r="C62" s="242"/>
      <c r="D62" s="216"/>
      <c r="E62" s="235"/>
      <c r="F62" s="215" t="s">
        <v>193</v>
      </c>
      <c r="G62" s="215"/>
      <c r="H62" s="383" t="s">
        <v>308</v>
      </c>
      <c r="I62" s="294" t="s">
        <v>308</v>
      </c>
      <c r="J62" s="214"/>
    </row>
    <row r="63" spans="1:14" ht="15">
      <c r="B63" s="237" t="s">
        <v>90</v>
      </c>
      <c r="C63" s="242"/>
      <c r="D63" s="235"/>
      <c r="E63" s="235"/>
      <c r="F63" s="238" t="s">
        <v>197</v>
      </c>
      <c r="G63" s="238"/>
      <c r="H63" s="379" t="s">
        <v>197</v>
      </c>
      <c r="I63" s="295" t="s">
        <v>91</v>
      </c>
      <c r="J63" s="214"/>
    </row>
    <row r="64" spans="1:14" ht="15">
      <c r="B64" s="384" t="s">
        <v>404</v>
      </c>
      <c r="C64" s="385"/>
      <c r="D64" s="385"/>
      <c r="E64" s="246"/>
      <c r="F64" s="246"/>
      <c r="G64" s="246"/>
      <c r="H64" s="386"/>
      <c r="I64" s="296"/>
      <c r="J64" s="214"/>
    </row>
    <row r="65" spans="2:10" ht="15" hidden="1">
      <c r="B65" s="241"/>
      <c r="C65" s="235"/>
      <c r="D65" s="235"/>
      <c r="E65" s="235"/>
      <c r="F65" s="240"/>
      <c r="G65" s="240"/>
      <c r="H65" s="235"/>
      <c r="I65" s="293"/>
      <c r="J65" s="214"/>
    </row>
    <row r="66" spans="2:10" ht="15" hidden="1">
      <c r="B66" s="237"/>
      <c r="C66" s="242"/>
      <c r="D66" s="242"/>
      <c r="E66" s="242"/>
      <c r="F66" s="243"/>
      <c r="G66" s="243"/>
      <c r="H66" s="235"/>
      <c r="I66" s="292"/>
      <c r="J66" s="214"/>
    </row>
    <row r="67" spans="2:10" ht="15" hidden="1">
      <c r="B67" s="237"/>
      <c r="C67" s="238"/>
      <c r="D67" s="242"/>
      <c r="E67" s="242"/>
      <c r="F67" s="243"/>
      <c r="G67" s="243"/>
      <c r="H67" s="235"/>
      <c r="I67" s="292"/>
      <c r="J67" s="214"/>
    </row>
    <row r="68" spans="2:10" ht="15" hidden="1">
      <c r="B68" s="244"/>
      <c r="C68" s="245"/>
      <c r="D68" s="245"/>
      <c r="E68" s="245"/>
      <c r="F68" s="246"/>
      <c r="G68" s="246"/>
      <c r="H68" s="246"/>
      <c r="I68" s="296"/>
      <c r="J68" s="214"/>
    </row>
    <row r="69" spans="2:10" ht="15" hidden="1">
      <c r="B69" s="214"/>
      <c r="C69" s="214"/>
      <c r="D69" s="214"/>
      <c r="E69" s="214"/>
      <c r="F69" s="214"/>
      <c r="G69" s="214"/>
      <c r="H69" s="214"/>
      <c r="I69" s="297"/>
      <c r="J69" s="214"/>
    </row>
    <row r="70" spans="2:10" ht="15" hidden="1">
      <c r="B70" s="214"/>
      <c r="C70" s="214"/>
      <c r="D70" s="214"/>
      <c r="E70" s="214"/>
      <c r="F70" s="214"/>
      <c r="G70" s="214"/>
      <c r="H70" s="214"/>
      <c r="I70" s="297"/>
      <c r="J70" s="214"/>
    </row>
    <row r="71" spans="2:10" ht="15" hidden="1">
      <c r="B71" s="214"/>
      <c r="C71" s="214"/>
      <c r="D71" s="214"/>
      <c r="E71" s="214"/>
      <c r="F71" s="214"/>
      <c r="G71" s="214"/>
      <c r="H71" s="214"/>
      <c r="I71" s="297"/>
      <c r="J71" s="214"/>
    </row>
    <row r="72" spans="2:10" ht="15">
      <c r="B72" s="214"/>
      <c r="C72" s="214"/>
      <c r="D72" s="214"/>
      <c r="E72" s="214"/>
      <c r="F72" s="214"/>
      <c r="G72" s="214"/>
      <c r="H72" s="214"/>
      <c r="I72" s="297"/>
      <c r="J72" s="214"/>
    </row>
    <row r="73" spans="2:10" ht="15">
      <c r="B73" s="214"/>
      <c r="C73" s="214"/>
      <c r="D73" s="214"/>
      <c r="E73" s="214"/>
      <c r="F73" s="214"/>
      <c r="G73" s="214"/>
      <c r="H73" s="214"/>
      <c r="I73" s="297"/>
      <c r="J73" s="214"/>
    </row>
    <row r="74" spans="2:10" ht="15">
      <c r="B74" s="214"/>
      <c r="C74" s="214"/>
      <c r="D74" s="214"/>
      <c r="E74" s="214"/>
      <c r="F74" s="214"/>
      <c r="G74" s="214"/>
      <c r="H74" s="214"/>
      <c r="I74" s="297"/>
      <c r="J74" s="214"/>
    </row>
    <row r="75" spans="2:10" ht="15">
      <c r="B75" s="214"/>
      <c r="C75" s="214"/>
      <c r="D75" s="214"/>
      <c r="E75" s="214"/>
      <c r="F75" s="214"/>
      <c r="G75" s="214"/>
      <c r="H75" s="214"/>
      <c r="I75" s="297"/>
      <c r="J75" s="214"/>
    </row>
    <row r="76" spans="2:10" ht="15">
      <c r="B76" s="214"/>
      <c r="C76" s="214"/>
      <c r="D76" s="214"/>
      <c r="E76" s="214"/>
      <c r="F76" s="214"/>
      <c r="G76" s="214"/>
      <c r="H76" s="214"/>
      <c r="I76" s="297"/>
      <c r="J76" s="214"/>
    </row>
    <row r="77" spans="2:10" ht="15">
      <c r="B77" s="214"/>
      <c r="C77" s="214"/>
      <c r="D77" s="214"/>
      <c r="E77" s="214"/>
      <c r="F77" s="214"/>
      <c r="G77" s="214"/>
      <c r="H77" s="214"/>
      <c r="I77" s="297"/>
      <c r="J77" s="214"/>
    </row>
    <row r="78" spans="2:10" ht="15">
      <c r="B78" s="214"/>
      <c r="C78" s="214"/>
      <c r="D78" s="214"/>
      <c r="E78" s="214"/>
      <c r="F78" s="214"/>
      <c r="G78" s="214"/>
      <c r="H78" s="214"/>
      <c r="I78" s="297"/>
      <c r="J78" s="214"/>
    </row>
    <row r="79" spans="2:10" ht="15">
      <c r="B79" s="214"/>
      <c r="C79" s="214"/>
      <c r="D79" s="214"/>
      <c r="E79" s="214"/>
      <c r="F79" s="214"/>
      <c r="G79" s="214"/>
      <c r="H79" s="214"/>
      <c r="I79" s="297"/>
      <c r="J79" s="214"/>
    </row>
    <row r="80" spans="2:10" ht="15">
      <c r="B80" s="214"/>
      <c r="C80" s="214"/>
      <c r="D80" s="214"/>
      <c r="E80" s="214"/>
      <c r="F80" s="214"/>
      <c r="G80" s="214"/>
      <c r="H80" s="214"/>
      <c r="I80" s="297"/>
      <c r="J80" s="214"/>
    </row>
    <row r="81" spans="2:10" ht="15">
      <c r="B81" s="214"/>
      <c r="C81" s="214"/>
      <c r="D81" s="214"/>
      <c r="E81" s="214"/>
      <c r="F81" s="214"/>
      <c r="G81" s="214"/>
      <c r="H81" s="214"/>
      <c r="I81" s="297"/>
      <c r="J81" s="214"/>
    </row>
    <row r="82" spans="2:10" ht="15">
      <c r="B82" s="214"/>
      <c r="C82" s="214"/>
      <c r="D82" s="214"/>
      <c r="E82" s="214"/>
      <c r="F82" s="214"/>
      <c r="G82" s="214"/>
      <c r="H82" s="214"/>
      <c r="I82" s="297"/>
      <c r="J82" s="214"/>
    </row>
    <row r="83" spans="2:10" ht="15">
      <c r="B83" s="214"/>
      <c r="C83" s="214"/>
      <c r="D83" s="214"/>
      <c r="E83" s="214"/>
      <c r="F83" s="214"/>
      <c r="G83" s="214"/>
      <c r="H83" s="214"/>
      <c r="I83" s="297"/>
      <c r="J83" s="214"/>
    </row>
    <row r="84" spans="2:10" ht="15">
      <c r="B84" s="214"/>
      <c r="C84" s="214"/>
      <c r="D84" s="214"/>
      <c r="E84" s="214"/>
      <c r="F84" s="214"/>
      <c r="G84" s="214"/>
      <c r="H84" s="214"/>
      <c r="I84" s="297"/>
      <c r="J84" s="214"/>
    </row>
    <row r="85" spans="2:10" ht="15">
      <c r="B85" s="214"/>
      <c r="C85" s="214"/>
      <c r="D85" s="214"/>
      <c r="E85" s="214"/>
      <c r="F85" s="214"/>
      <c r="G85" s="214"/>
      <c r="H85" s="214"/>
      <c r="I85" s="297"/>
      <c r="J85" s="214"/>
    </row>
    <row r="86" spans="2:10" ht="15">
      <c r="B86" s="214"/>
      <c r="C86" s="214"/>
      <c r="D86" s="214"/>
      <c r="E86" s="214"/>
      <c r="F86" s="214"/>
      <c r="G86" s="214"/>
      <c r="H86" s="214"/>
      <c r="I86" s="297"/>
      <c r="J86" s="214"/>
    </row>
    <row r="87" spans="2:10" ht="15">
      <c r="B87" s="214"/>
      <c r="C87" s="214"/>
      <c r="D87" s="214"/>
      <c r="E87" s="214"/>
      <c r="F87" s="214"/>
      <c r="G87" s="214"/>
      <c r="H87" s="214"/>
      <c r="I87" s="297"/>
      <c r="J87" s="214"/>
    </row>
    <row r="88" spans="2:10" ht="15">
      <c r="B88" s="214"/>
      <c r="C88" s="214"/>
      <c r="D88" s="214"/>
      <c r="E88" s="214"/>
      <c r="F88" s="214"/>
      <c r="G88" s="214"/>
      <c r="H88" s="214"/>
      <c r="I88" s="297"/>
      <c r="J88" s="214"/>
    </row>
    <row r="89" spans="2:10" ht="15">
      <c r="B89" s="214"/>
      <c r="C89" s="214"/>
      <c r="D89" s="214"/>
      <c r="E89" s="214"/>
      <c r="F89" s="214"/>
      <c r="G89" s="214"/>
      <c r="H89" s="214"/>
      <c r="I89" s="297"/>
      <c r="J89" s="214"/>
    </row>
    <row r="90" spans="2:10" ht="15">
      <c r="B90" s="214"/>
      <c r="C90" s="214"/>
      <c r="D90" s="214"/>
      <c r="E90" s="214"/>
      <c r="F90" s="214"/>
      <c r="G90" s="214"/>
      <c r="H90" s="214"/>
      <c r="I90" s="297"/>
      <c r="J90" s="214"/>
    </row>
    <row r="91" spans="2:10" ht="15">
      <c r="B91" s="214"/>
      <c r="C91" s="214"/>
      <c r="D91" s="214"/>
      <c r="E91" s="214"/>
      <c r="F91" s="214"/>
      <c r="G91" s="214"/>
      <c r="H91" s="214"/>
      <c r="I91" s="297"/>
      <c r="J91" s="214"/>
    </row>
    <row r="92" spans="2:10" ht="15">
      <c r="B92" s="214"/>
      <c r="C92" s="214"/>
      <c r="D92" s="214"/>
      <c r="E92" s="214"/>
      <c r="F92" s="214"/>
      <c r="G92" s="214"/>
      <c r="H92" s="214"/>
      <c r="I92" s="297"/>
      <c r="J92" s="214"/>
    </row>
    <row r="93" spans="2:10" ht="15">
      <c r="B93" s="214"/>
      <c r="C93" s="214"/>
      <c r="D93" s="214"/>
      <c r="E93" s="214"/>
      <c r="F93" s="214"/>
      <c r="G93" s="214"/>
      <c r="H93" s="214"/>
      <c r="I93" s="297"/>
      <c r="J93" s="214"/>
    </row>
    <row r="94" spans="2:10" ht="15">
      <c r="B94" s="214"/>
      <c r="C94" s="214"/>
      <c r="D94" s="214"/>
      <c r="E94" s="214"/>
      <c r="F94" s="214"/>
      <c r="G94" s="214"/>
      <c r="H94" s="214"/>
      <c r="I94" s="297"/>
      <c r="J94" s="214"/>
    </row>
    <row r="95" spans="2:10" ht="15">
      <c r="B95" s="214"/>
      <c r="C95" s="214"/>
      <c r="D95" s="214"/>
      <c r="E95" s="214"/>
      <c r="F95" s="214"/>
      <c r="G95" s="214"/>
      <c r="H95" s="214"/>
      <c r="I95" s="297"/>
      <c r="J95" s="214"/>
    </row>
    <row r="96" spans="2:10" ht="15">
      <c r="B96" s="214"/>
      <c r="C96" s="214"/>
      <c r="D96" s="214"/>
      <c r="E96" s="214"/>
      <c r="F96" s="214"/>
      <c r="G96" s="214"/>
      <c r="H96" s="214"/>
      <c r="I96" s="297"/>
      <c r="J96" s="214"/>
    </row>
    <row r="97" spans="2:10" ht="15">
      <c r="B97" s="214"/>
      <c r="C97" s="214"/>
      <c r="D97" s="214"/>
      <c r="E97" s="214"/>
      <c r="F97" s="214"/>
      <c r="G97" s="214"/>
      <c r="H97" s="214"/>
      <c r="I97" s="297"/>
      <c r="J97" s="214"/>
    </row>
    <row r="98" spans="2:10" ht="15">
      <c r="B98" s="214"/>
      <c r="C98" s="214"/>
      <c r="D98" s="214"/>
      <c r="E98" s="214"/>
      <c r="F98" s="214"/>
      <c r="G98" s="214"/>
      <c r="H98" s="214"/>
      <c r="I98" s="297"/>
      <c r="J98" s="214"/>
    </row>
    <row r="99" spans="2:10" ht="15">
      <c r="B99" s="214"/>
      <c r="C99" s="214"/>
      <c r="D99" s="214"/>
      <c r="E99" s="214"/>
      <c r="F99" s="214"/>
      <c r="G99" s="214"/>
      <c r="H99" s="214"/>
      <c r="I99" s="297"/>
      <c r="J99" s="214"/>
    </row>
    <row r="100" spans="2:10" ht="15">
      <c r="B100" s="214"/>
      <c r="C100" s="214"/>
      <c r="D100" s="214"/>
      <c r="E100" s="214"/>
      <c r="F100" s="214"/>
      <c r="G100" s="214"/>
      <c r="H100" s="214"/>
      <c r="I100" s="297"/>
      <c r="J100" s="214"/>
    </row>
    <row r="101" spans="2:10" ht="15">
      <c r="B101" s="214"/>
      <c r="C101" s="214"/>
      <c r="D101" s="214"/>
      <c r="E101" s="214"/>
      <c r="F101" s="214"/>
      <c r="G101" s="214"/>
      <c r="H101" s="214"/>
      <c r="I101" s="297"/>
      <c r="J101" s="214"/>
    </row>
    <row r="102" spans="2:10" ht="15">
      <c r="B102" s="214"/>
      <c r="C102" s="214"/>
      <c r="D102" s="214"/>
      <c r="E102" s="214"/>
      <c r="F102" s="214"/>
      <c r="G102" s="214"/>
      <c r="H102" s="214"/>
      <c r="I102" s="297"/>
      <c r="J102" s="214"/>
    </row>
    <row r="103" spans="2:10" ht="15">
      <c r="B103" s="214"/>
      <c r="C103" s="214"/>
      <c r="D103" s="214"/>
      <c r="E103" s="214"/>
      <c r="F103" s="214"/>
      <c r="G103" s="214"/>
      <c r="H103" s="214"/>
      <c r="I103" s="297"/>
      <c r="J103" s="214"/>
    </row>
    <row r="104" spans="2:10" ht="15">
      <c r="B104" s="214"/>
      <c r="C104" s="214"/>
      <c r="D104" s="214"/>
      <c r="E104" s="214"/>
      <c r="F104" s="214"/>
      <c r="G104" s="214"/>
      <c r="H104" s="214"/>
      <c r="I104" s="297"/>
      <c r="J104" s="214"/>
    </row>
    <row r="105" spans="2:10" ht="15">
      <c r="B105" s="214"/>
      <c r="C105" s="214"/>
      <c r="D105" s="214"/>
      <c r="E105" s="214"/>
      <c r="F105" s="214"/>
      <c r="G105" s="214"/>
      <c r="H105" s="214"/>
      <c r="I105" s="297"/>
      <c r="J105" s="214"/>
    </row>
    <row r="106" spans="2:10" ht="15">
      <c r="B106" s="214"/>
      <c r="C106" s="214"/>
      <c r="D106" s="214"/>
      <c r="E106" s="214"/>
      <c r="F106" s="214"/>
      <c r="G106" s="214"/>
      <c r="H106" s="214"/>
      <c r="I106" s="297"/>
      <c r="J106" s="214"/>
    </row>
    <row r="107" spans="2:10" ht="15">
      <c r="B107" s="214"/>
      <c r="C107" s="214"/>
      <c r="D107" s="214"/>
      <c r="E107" s="214"/>
      <c r="F107" s="214"/>
      <c r="G107" s="214"/>
      <c r="H107" s="214"/>
      <c r="I107" s="297"/>
      <c r="J107" s="214"/>
    </row>
    <row r="108" spans="2:10" ht="15">
      <c r="B108" s="214"/>
      <c r="C108" s="214"/>
      <c r="D108" s="214"/>
      <c r="E108" s="214"/>
      <c r="F108" s="214"/>
      <c r="G108" s="214"/>
      <c r="H108" s="214"/>
      <c r="I108" s="297"/>
      <c r="J108" s="214"/>
    </row>
    <row r="109" spans="2:10" ht="15">
      <c r="B109" s="214"/>
      <c r="C109" s="214"/>
      <c r="D109" s="214"/>
      <c r="E109" s="214"/>
      <c r="F109" s="214"/>
      <c r="G109" s="214"/>
      <c r="H109" s="214"/>
      <c r="I109" s="297"/>
      <c r="J109" s="214"/>
    </row>
    <row r="110" spans="2:10" ht="15">
      <c r="B110" s="214"/>
      <c r="C110" s="214"/>
      <c r="D110" s="214"/>
      <c r="E110" s="214"/>
      <c r="F110" s="214"/>
      <c r="G110" s="214"/>
      <c r="H110" s="214"/>
      <c r="I110" s="297"/>
      <c r="J110" s="214"/>
    </row>
    <row r="111" spans="2:10" ht="15">
      <c r="B111" s="214"/>
      <c r="C111" s="214"/>
      <c r="D111" s="214"/>
      <c r="E111" s="214"/>
      <c r="F111" s="214"/>
      <c r="G111" s="214"/>
      <c r="H111" s="214"/>
      <c r="I111" s="297"/>
      <c r="J111" s="214"/>
    </row>
    <row r="112" spans="2:10" ht="15">
      <c r="B112" s="214"/>
      <c r="C112" s="214"/>
      <c r="D112" s="214"/>
      <c r="E112" s="214"/>
      <c r="F112" s="214"/>
      <c r="G112" s="214"/>
      <c r="H112" s="214"/>
      <c r="I112" s="297"/>
      <c r="J112" s="214"/>
    </row>
    <row r="113" spans="2:10" ht="15">
      <c r="B113" s="214"/>
      <c r="C113" s="214"/>
      <c r="D113" s="214"/>
      <c r="E113" s="214"/>
      <c r="F113" s="214"/>
      <c r="G113" s="214"/>
      <c r="H113" s="214"/>
      <c r="I113" s="297"/>
      <c r="J113" s="214"/>
    </row>
  </sheetData>
  <mergeCells count="17">
    <mergeCell ref="C53:E53"/>
    <mergeCell ref="C11:E11"/>
    <mergeCell ref="C13:E13"/>
    <mergeCell ref="C19:E19"/>
    <mergeCell ref="C25:E25"/>
    <mergeCell ref="C26:E26"/>
    <mergeCell ref="C27:E27"/>
    <mergeCell ref="C29:E29"/>
    <mergeCell ref="C37:E37"/>
    <mergeCell ref="C42:E42"/>
    <mergeCell ref="C50:E50"/>
    <mergeCell ref="C51:E51"/>
    <mergeCell ref="C52:E52"/>
    <mergeCell ref="C28:E28"/>
    <mergeCell ref="C6:E6"/>
    <mergeCell ref="H3:I3"/>
    <mergeCell ref="B4:E4"/>
  </mergeCells>
  <pageMargins left="0.5" right="0.5" top="0.5" bottom="0.5" header="0.5" footer="0.5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J184"/>
  <sheetViews>
    <sheetView topLeftCell="B29" zoomScaleSheetLayoutView="100" workbookViewId="0">
      <selection activeCell="E51" sqref="E51"/>
    </sheetView>
  </sheetViews>
  <sheetFormatPr defaultColWidth="9.140625" defaultRowHeight="12.75"/>
  <cols>
    <col min="1" max="1" width="12.5703125" style="4" hidden="1" customWidth="1"/>
    <col min="2" max="2" width="7" style="31" customWidth="1"/>
    <col min="3" max="3" width="52.28515625" style="4" customWidth="1"/>
    <col min="4" max="4" width="8.140625" style="4" customWidth="1"/>
    <col min="5" max="5" width="18" style="4" customWidth="1"/>
    <col min="6" max="6" width="18.7109375" style="32" customWidth="1"/>
    <col min="7" max="7" width="20.5703125" style="308" hidden="1" customWidth="1"/>
    <col min="8" max="8" width="10.140625" style="4" bestFit="1" customWidth="1"/>
    <col min="9" max="9" width="16" style="4" hidden="1" customWidth="1"/>
    <col min="10" max="16384" width="9.140625" style="4"/>
  </cols>
  <sheetData>
    <row r="1" spans="1:9">
      <c r="B1" s="128" t="str">
        <f>+'Balance Sheet'!B1</f>
        <v>ATCOMAART SERVICES LIMITED</v>
      </c>
      <c r="C1" s="128"/>
      <c r="D1" s="128"/>
      <c r="E1" s="128"/>
      <c r="F1" s="128"/>
      <c r="G1" s="299"/>
    </row>
    <row r="2" spans="1:9">
      <c r="B2" s="128"/>
      <c r="C2" s="128"/>
      <c r="D2" s="128"/>
      <c r="E2" s="128"/>
      <c r="F2" s="128"/>
      <c r="G2" s="299"/>
    </row>
    <row r="3" spans="1:9">
      <c r="B3" s="128" t="s">
        <v>406</v>
      </c>
      <c r="C3" s="128"/>
      <c r="D3" s="128"/>
      <c r="E3" s="128"/>
      <c r="F3" s="128"/>
      <c r="G3" s="299"/>
    </row>
    <row r="4" spans="1:9" ht="34.5" customHeight="1">
      <c r="A4" s="121"/>
      <c r="B4" s="416"/>
      <c r="C4" s="416"/>
      <c r="D4" s="217" t="s">
        <v>102</v>
      </c>
      <c r="E4" s="334" t="s">
        <v>408</v>
      </c>
      <c r="F4" s="334" t="s">
        <v>347</v>
      </c>
      <c r="G4" s="300" t="s">
        <v>333</v>
      </c>
      <c r="I4" s="334" t="s">
        <v>408</v>
      </c>
    </row>
    <row r="5" spans="1:9">
      <c r="B5" s="142"/>
      <c r="C5" s="131"/>
      <c r="D5" s="132"/>
      <c r="E5" s="132"/>
      <c r="F5" s="131"/>
      <c r="G5" s="301"/>
      <c r="I5" s="411"/>
    </row>
    <row r="6" spans="1:9">
      <c r="B6" s="251">
        <v>1</v>
      </c>
      <c r="C6" s="132" t="s">
        <v>79</v>
      </c>
      <c r="D6" s="143"/>
      <c r="E6" s="143"/>
      <c r="F6" s="132">
        <v>0</v>
      </c>
      <c r="G6" s="301">
        <v>4819339</v>
      </c>
      <c r="I6" s="411"/>
    </row>
    <row r="7" spans="1:9">
      <c r="B7" s="251"/>
      <c r="C7" s="132" t="s">
        <v>40</v>
      </c>
      <c r="D7" s="143"/>
      <c r="E7" s="143"/>
      <c r="F7" s="132">
        <v>0</v>
      </c>
      <c r="G7" s="301">
        <v>0</v>
      </c>
      <c r="I7" s="411"/>
    </row>
    <row r="8" spans="1:9">
      <c r="B8" s="251"/>
      <c r="C8" s="132" t="s">
        <v>80</v>
      </c>
      <c r="D8" s="143"/>
      <c r="E8" s="143"/>
      <c r="F8" s="132">
        <f>+F6</f>
        <v>0</v>
      </c>
      <c r="G8" s="301">
        <v>4819339</v>
      </c>
      <c r="I8" s="411"/>
    </row>
    <row r="9" spans="1:9">
      <c r="B9" s="251"/>
      <c r="C9" s="132"/>
      <c r="D9" s="143"/>
      <c r="E9" s="143"/>
      <c r="F9" s="132"/>
      <c r="G9" s="301"/>
      <c r="I9" s="411"/>
    </row>
    <row r="10" spans="1:9">
      <c r="B10" s="251">
        <v>2</v>
      </c>
      <c r="C10" s="132" t="s">
        <v>41</v>
      </c>
      <c r="D10" s="143">
        <v>14</v>
      </c>
      <c r="E10" s="143">
        <f>'NOTES ALL'!D127</f>
        <v>58001</v>
      </c>
      <c r="F10" s="132">
        <f>'NOTES ALL'!E127</f>
        <v>235938</v>
      </c>
      <c r="G10" s="301">
        <f>+'NOTES ALL'!F127</f>
        <v>422223</v>
      </c>
      <c r="I10" s="411">
        <v>0</v>
      </c>
    </row>
    <row r="11" spans="1:9">
      <c r="B11" s="251"/>
      <c r="C11" s="132"/>
      <c r="D11" s="143"/>
      <c r="E11" s="143"/>
      <c r="F11" s="131"/>
      <c r="G11" s="302"/>
      <c r="I11" s="411"/>
    </row>
    <row r="12" spans="1:9">
      <c r="B12" s="251">
        <v>3</v>
      </c>
      <c r="C12" s="134" t="s">
        <v>42</v>
      </c>
      <c r="D12" s="143"/>
      <c r="E12" s="131">
        <f>SUM(E8:E10)</f>
        <v>58001</v>
      </c>
      <c r="F12" s="131">
        <f>SUM(F8:F10)</f>
        <v>235938</v>
      </c>
      <c r="G12" s="302">
        <v>5241562</v>
      </c>
      <c r="I12" s="411"/>
    </row>
    <row r="13" spans="1:9">
      <c r="B13" s="251"/>
      <c r="C13" s="132"/>
      <c r="D13" s="143"/>
      <c r="E13" s="143"/>
      <c r="F13" s="132"/>
      <c r="G13" s="301"/>
      <c r="I13" s="411"/>
    </row>
    <row r="14" spans="1:9">
      <c r="B14" s="251">
        <v>4</v>
      </c>
      <c r="C14" s="132" t="s">
        <v>43</v>
      </c>
      <c r="D14" s="143"/>
      <c r="E14" s="143"/>
      <c r="F14" s="132"/>
      <c r="G14" s="301"/>
      <c r="I14" s="411"/>
    </row>
    <row r="15" spans="1:9">
      <c r="B15" s="251"/>
      <c r="C15" s="133" t="s">
        <v>44</v>
      </c>
      <c r="D15" s="143"/>
      <c r="E15" s="143"/>
      <c r="F15" s="132">
        <v>0</v>
      </c>
      <c r="G15" s="301">
        <v>0</v>
      </c>
      <c r="I15" s="411"/>
    </row>
    <row r="16" spans="1:9">
      <c r="B16" s="251"/>
      <c r="C16" s="133" t="s">
        <v>45</v>
      </c>
      <c r="D16" s="143"/>
      <c r="E16" s="143"/>
      <c r="F16" s="132">
        <v>0</v>
      </c>
      <c r="G16" s="301">
        <v>4865897</v>
      </c>
      <c r="I16" s="411"/>
    </row>
    <row r="17" spans="2:9" ht="25.5">
      <c r="B17" s="251"/>
      <c r="C17" s="144" t="s">
        <v>46</v>
      </c>
      <c r="D17" s="143"/>
      <c r="E17" s="143">
        <v>0</v>
      </c>
      <c r="F17" s="360">
        <v>0</v>
      </c>
      <c r="G17" s="303" t="e">
        <f>+-'NOTES ALL'!#REF!</f>
        <v>#REF!</v>
      </c>
      <c r="I17" s="411"/>
    </row>
    <row r="18" spans="2:9">
      <c r="B18" s="251"/>
      <c r="C18" s="133" t="s">
        <v>47</v>
      </c>
      <c r="D18" s="143"/>
      <c r="E18" s="143"/>
      <c r="F18" s="132"/>
      <c r="G18" s="301" t="e">
        <f>+'NOTES ALL'!#REF!</f>
        <v>#REF!</v>
      </c>
      <c r="I18" s="411"/>
    </row>
    <row r="19" spans="2:9">
      <c r="B19" s="251"/>
      <c r="C19" s="133" t="s">
        <v>48</v>
      </c>
      <c r="D19" s="143">
        <v>15</v>
      </c>
      <c r="E19" s="143">
        <f>'NOTES ALL'!D137</f>
        <v>0</v>
      </c>
      <c r="F19" s="132">
        <f>'NOTES ALL'!E137</f>
        <v>1002</v>
      </c>
      <c r="G19" s="301">
        <f>+'NOTES ALL'!F137</f>
        <v>119296</v>
      </c>
      <c r="I19" s="411">
        <v>0</v>
      </c>
    </row>
    <row r="20" spans="2:9">
      <c r="B20" s="251"/>
      <c r="C20" s="133" t="s">
        <v>49</v>
      </c>
      <c r="D20" s="143">
        <v>9</v>
      </c>
      <c r="E20" s="143">
        <f>'note 10'!G34</f>
        <v>35706</v>
      </c>
      <c r="F20" s="132">
        <v>47145</v>
      </c>
      <c r="G20" s="301">
        <f>+'note 10'!G35</f>
        <v>58767</v>
      </c>
      <c r="I20" s="411">
        <v>0</v>
      </c>
    </row>
    <row r="21" spans="2:9">
      <c r="B21" s="251"/>
      <c r="C21" s="133" t="s">
        <v>50</v>
      </c>
      <c r="D21" s="143">
        <v>16</v>
      </c>
      <c r="E21" s="143">
        <f>'NOTES ALL'!D150</f>
        <v>24504</v>
      </c>
      <c r="F21" s="132">
        <f>'NOTES ALL'!E150</f>
        <v>292814</v>
      </c>
      <c r="G21" s="301">
        <f>+'NOTES ALL'!F150</f>
        <v>160188</v>
      </c>
      <c r="I21" s="411">
        <v>0</v>
      </c>
    </row>
    <row r="22" spans="2:9">
      <c r="B22" s="251"/>
      <c r="C22" s="132"/>
      <c r="D22" s="143"/>
      <c r="E22" s="143"/>
      <c r="F22" s="132"/>
      <c r="G22" s="301"/>
      <c r="I22" s="411"/>
    </row>
    <row r="23" spans="2:9">
      <c r="B23" s="251"/>
      <c r="C23" s="134" t="s">
        <v>51</v>
      </c>
      <c r="D23" s="143"/>
      <c r="E23" s="131">
        <f>SUM(E15:E22)</f>
        <v>60210</v>
      </c>
      <c r="F23" s="131">
        <f>SUM(F15:F22)</f>
        <v>340961</v>
      </c>
      <c r="G23" s="302" t="e">
        <f>SUM(G15:G22)</f>
        <v>#REF!</v>
      </c>
      <c r="I23" s="411"/>
    </row>
    <row r="24" spans="2:9">
      <c r="B24" s="251"/>
      <c r="C24" s="132"/>
      <c r="D24" s="143"/>
      <c r="E24" s="143"/>
      <c r="F24" s="132"/>
      <c r="G24" s="301"/>
      <c r="I24" s="411"/>
    </row>
    <row r="25" spans="2:9" ht="13.15" customHeight="1">
      <c r="B25" s="251">
        <v>5</v>
      </c>
      <c r="C25" s="145" t="s">
        <v>75</v>
      </c>
      <c r="D25" s="143"/>
      <c r="E25" s="257">
        <f>+E12-E23</f>
        <v>-2209</v>
      </c>
      <c r="F25" s="257">
        <f>+F12-F23</f>
        <v>-105023</v>
      </c>
      <c r="G25" s="304">
        <v>-771776</v>
      </c>
      <c r="I25" s="411"/>
    </row>
    <row r="26" spans="2:9">
      <c r="B26" s="251"/>
      <c r="C26" s="132"/>
      <c r="D26" s="143"/>
      <c r="E26" s="131"/>
      <c r="F26" s="131"/>
      <c r="G26" s="302"/>
      <c r="I26" s="411"/>
    </row>
    <row r="27" spans="2:9">
      <c r="B27" s="251">
        <v>6</v>
      </c>
      <c r="C27" s="132" t="s">
        <v>52</v>
      </c>
      <c r="D27" s="143"/>
      <c r="E27" s="131"/>
      <c r="F27" s="131"/>
      <c r="G27" s="302">
        <v>0</v>
      </c>
      <c r="I27" s="411"/>
    </row>
    <row r="28" spans="2:9">
      <c r="B28" s="251"/>
      <c r="C28" s="132"/>
      <c r="D28" s="143"/>
      <c r="E28" s="131"/>
      <c r="F28" s="131"/>
      <c r="G28" s="302"/>
      <c r="I28" s="411"/>
    </row>
    <row r="29" spans="2:9">
      <c r="B29" s="251">
        <v>7</v>
      </c>
      <c r="C29" s="146" t="s">
        <v>238</v>
      </c>
      <c r="D29" s="143"/>
      <c r="E29" s="257">
        <f>+E25</f>
        <v>-2209</v>
      </c>
      <c r="F29" s="257">
        <f>+F25</f>
        <v>-105023</v>
      </c>
      <c r="G29" s="304">
        <v>-771776</v>
      </c>
      <c r="I29" s="411"/>
    </row>
    <row r="30" spans="2:9">
      <c r="B30" s="251"/>
      <c r="C30" s="132"/>
      <c r="D30" s="143"/>
      <c r="E30" s="131"/>
      <c r="F30" s="131"/>
      <c r="G30" s="302"/>
      <c r="I30" s="411"/>
    </row>
    <row r="31" spans="2:9">
      <c r="B31" s="251">
        <v>8</v>
      </c>
      <c r="C31" s="132" t="s">
        <v>53</v>
      </c>
      <c r="D31" s="143"/>
      <c r="E31" s="131"/>
      <c r="F31" s="131"/>
      <c r="G31" s="302"/>
      <c r="I31" s="411"/>
    </row>
    <row r="32" spans="2:9">
      <c r="B32" s="251"/>
      <c r="C32" s="132"/>
      <c r="D32" s="143"/>
      <c r="E32" s="131"/>
      <c r="F32" s="131"/>
      <c r="G32" s="302"/>
      <c r="I32" s="411"/>
    </row>
    <row r="33" spans="1:10">
      <c r="B33" s="251">
        <v>9</v>
      </c>
      <c r="C33" s="132" t="s">
        <v>239</v>
      </c>
      <c r="D33" s="143"/>
      <c r="E33" s="257">
        <f>+E29</f>
        <v>-2209</v>
      </c>
      <c r="F33" s="257">
        <f>+F29</f>
        <v>-105023</v>
      </c>
      <c r="G33" s="304">
        <v>-771776</v>
      </c>
      <c r="I33" s="411"/>
    </row>
    <row r="34" spans="1:10">
      <c r="B34" s="251"/>
      <c r="C34" s="132"/>
      <c r="D34" s="143"/>
      <c r="E34" s="132"/>
      <c r="F34" s="132"/>
      <c r="G34" s="301"/>
      <c r="I34" s="411"/>
    </row>
    <row r="35" spans="1:10">
      <c r="B35" s="251">
        <v>10</v>
      </c>
      <c r="C35" s="132" t="s">
        <v>54</v>
      </c>
      <c r="D35" s="143"/>
      <c r="E35" s="132"/>
      <c r="F35" s="132"/>
      <c r="G35" s="301"/>
      <c r="I35" s="411"/>
    </row>
    <row r="36" spans="1:10">
      <c r="B36" s="251"/>
      <c r="C36" s="133" t="s">
        <v>55</v>
      </c>
      <c r="D36" s="143"/>
      <c r="E36" s="256"/>
      <c r="F36" s="256"/>
      <c r="G36" s="303"/>
      <c r="I36" s="411"/>
    </row>
    <row r="37" spans="1:10">
      <c r="B37" s="251"/>
      <c r="C37" s="133" t="s">
        <v>236</v>
      </c>
      <c r="D37" s="143"/>
      <c r="E37" s="132"/>
      <c r="F37" s="132"/>
      <c r="G37" s="301">
        <v>0</v>
      </c>
      <c r="I37" s="411"/>
    </row>
    <row r="38" spans="1:10">
      <c r="B38" s="251"/>
      <c r="C38" s="133" t="s">
        <v>237</v>
      </c>
      <c r="D38" s="143">
        <v>5</v>
      </c>
      <c r="E38" s="256"/>
      <c r="F38" s="256"/>
      <c r="G38" s="303">
        <v>-394031.55900000001</v>
      </c>
      <c r="I38" s="411"/>
    </row>
    <row r="39" spans="1:10">
      <c r="B39" s="251"/>
      <c r="C39" s="132" t="s">
        <v>89</v>
      </c>
      <c r="D39" s="143"/>
      <c r="E39" s="256"/>
      <c r="F39" s="256"/>
      <c r="G39" s="303">
        <v>-394031.55900000001</v>
      </c>
      <c r="I39" s="411"/>
    </row>
    <row r="40" spans="1:10">
      <c r="B40" s="251"/>
      <c r="C40" s="146"/>
      <c r="D40" s="143"/>
      <c r="E40" s="132"/>
      <c r="F40" s="132"/>
      <c r="G40" s="301"/>
      <c r="I40" s="411"/>
    </row>
    <row r="41" spans="1:10">
      <c r="B41" s="251">
        <v>11</v>
      </c>
      <c r="C41" s="146" t="s">
        <v>240</v>
      </c>
      <c r="D41" s="143"/>
      <c r="E41" s="257">
        <f>E33</f>
        <v>-2209</v>
      </c>
      <c r="F41" s="257">
        <f>F33</f>
        <v>-105023</v>
      </c>
      <c r="G41" s="304">
        <v>-1165807.5589999999</v>
      </c>
      <c r="I41" s="411"/>
    </row>
    <row r="42" spans="1:10">
      <c r="B42" s="251"/>
      <c r="C42" s="146"/>
      <c r="D42" s="143"/>
      <c r="E42" s="256"/>
      <c r="F42" s="256"/>
      <c r="G42" s="303"/>
      <c r="I42" s="411"/>
    </row>
    <row r="43" spans="1:10" ht="15" customHeight="1">
      <c r="A43" s="35" t="s">
        <v>81</v>
      </c>
      <c r="B43" s="251">
        <v>12</v>
      </c>
      <c r="C43" s="146" t="s">
        <v>235</v>
      </c>
      <c r="D43" s="143"/>
      <c r="E43" s="132"/>
      <c r="F43" s="132"/>
      <c r="G43" s="301"/>
      <c r="I43" s="411"/>
    </row>
    <row r="44" spans="1:10">
      <c r="B44" s="251"/>
      <c r="C44" s="133" t="s">
        <v>56</v>
      </c>
      <c r="D44" s="143"/>
      <c r="E44" s="132"/>
      <c r="F44" s="132"/>
      <c r="G44" s="301"/>
      <c r="H44" s="208"/>
      <c r="I44" s="411"/>
    </row>
    <row r="45" spans="1:10">
      <c r="B45" s="251"/>
      <c r="C45" s="147" t="s">
        <v>73</v>
      </c>
      <c r="D45" s="143"/>
      <c r="E45" s="258">
        <f>E41/'note 2'!C12</f>
        <v>-8.6457925636007832E-4</v>
      </c>
      <c r="F45" s="258">
        <f>F41/'note 2'!C12</f>
        <v>-4.1104892367906064E-2</v>
      </c>
      <c r="G45" s="305">
        <v>-0.45628475890411002</v>
      </c>
      <c r="I45" s="412"/>
    </row>
    <row r="46" spans="1:10">
      <c r="B46" s="251"/>
      <c r="C46" s="133" t="s">
        <v>57</v>
      </c>
      <c r="D46" s="143"/>
      <c r="E46" s="258"/>
      <c r="F46" s="258"/>
      <c r="G46" s="301"/>
      <c r="I46" s="411"/>
      <c r="J46" s="208"/>
    </row>
    <row r="47" spans="1:10">
      <c r="B47" s="251"/>
      <c r="C47" s="147" t="s">
        <v>73</v>
      </c>
      <c r="D47" s="143"/>
      <c r="E47" s="258">
        <f>E45</f>
        <v>-8.6457925636007832E-4</v>
      </c>
      <c r="F47" s="258">
        <f>F45</f>
        <v>-4.1104892367906064E-2</v>
      </c>
      <c r="G47" s="305">
        <v>-0.45628475890411002</v>
      </c>
      <c r="I47" s="411"/>
    </row>
    <row r="48" spans="1:10">
      <c r="B48" s="251"/>
      <c r="C48" s="147"/>
      <c r="D48" s="143"/>
      <c r="E48" s="143"/>
      <c r="F48" s="131"/>
      <c r="G48" s="301"/>
      <c r="I48" s="411"/>
    </row>
    <row r="49" spans="2:9" ht="15" customHeight="1">
      <c r="B49" s="251"/>
      <c r="C49" s="421" t="s">
        <v>220</v>
      </c>
      <c r="D49" s="426"/>
      <c r="E49" s="283"/>
      <c r="F49" s="424"/>
      <c r="G49" s="422"/>
      <c r="I49" s="411"/>
    </row>
    <row r="50" spans="2:9" ht="12" customHeight="1">
      <c r="B50" s="251"/>
      <c r="C50" s="421"/>
      <c r="D50" s="426"/>
      <c r="E50" s="284"/>
      <c r="F50" s="425"/>
      <c r="G50" s="423"/>
      <c r="I50" s="411"/>
    </row>
    <row r="51" spans="2:9">
      <c r="B51" s="180" t="s">
        <v>58</v>
      </c>
      <c r="C51" s="181"/>
      <c r="D51" s="181"/>
      <c r="E51" s="181"/>
      <c r="F51" s="377"/>
      <c r="G51" s="306"/>
    </row>
    <row r="52" spans="2:9" ht="15">
      <c r="B52" s="234"/>
      <c r="C52" s="235"/>
      <c r="D52" s="235"/>
      <c r="E52" s="235"/>
      <c r="F52" s="378"/>
      <c r="G52" s="236"/>
      <c r="H52" s="236"/>
    </row>
    <row r="53" spans="2:9" ht="15">
      <c r="B53" s="237" t="s">
        <v>108</v>
      </c>
      <c r="C53" s="235"/>
      <c r="D53" s="238" t="s">
        <v>36</v>
      </c>
      <c r="E53" s="238"/>
      <c r="F53" s="379"/>
      <c r="G53" s="236"/>
    </row>
    <row r="54" spans="2:9" ht="15">
      <c r="B54" s="237" t="s">
        <v>37</v>
      </c>
      <c r="C54" s="235"/>
      <c r="D54" s="235"/>
      <c r="E54" s="238"/>
      <c r="F54" s="379"/>
      <c r="G54" s="235"/>
    </row>
    <row r="55" spans="2:9" ht="15">
      <c r="B55" s="239" t="s">
        <v>234</v>
      </c>
      <c r="C55" s="235"/>
      <c r="D55" s="235"/>
      <c r="E55" s="240"/>
      <c r="F55" s="380"/>
      <c r="G55" s="235"/>
    </row>
    <row r="56" spans="2:9" ht="15">
      <c r="B56" s="234"/>
      <c r="C56" s="235"/>
      <c r="D56" s="235"/>
      <c r="E56" s="236"/>
      <c r="F56" s="378"/>
      <c r="G56" s="235"/>
    </row>
    <row r="57" spans="2:9" ht="12.75" customHeight="1">
      <c r="B57" s="234"/>
      <c r="C57" s="235"/>
      <c r="D57" s="235"/>
      <c r="E57" s="236"/>
      <c r="F57" s="378"/>
      <c r="G57" s="235"/>
    </row>
    <row r="58" spans="2:9" ht="15">
      <c r="B58" s="237" t="s">
        <v>364</v>
      </c>
      <c r="C58" s="235"/>
      <c r="D58" s="235"/>
      <c r="E58" s="236"/>
      <c r="F58" s="378"/>
      <c r="G58" s="235"/>
    </row>
    <row r="59" spans="2:9" ht="15">
      <c r="B59" s="381" t="s">
        <v>110</v>
      </c>
      <c r="E59" s="215"/>
      <c r="F59" s="382"/>
      <c r="G59" s="216"/>
    </row>
    <row r="60" spans="2:9" ht="12.75" customHeight="1">
      <c r="B60" s="237" t="s">
        <v>363</v>
      </c>
      <c r="C60" s="242"/>
      <c r="D60" s="216"/>
      <c r="E60" s="215" t="s">
        <v>193</v>
      </c>
      <c r="F60" s="383" t="s">
        <v>308</v>
      </c>
      <c r="G60" s="128" t="s">
        <v>308</v>
      </c>
    </row>
    <row r="61" spans="2:9" ht="15">
      <c r="B61" s="237" t="s">
        <v>90</v>
      </c>
      <c r="C61" s="242"/>
      <c r="D61" s="235"/>
      <c r="E61" s="238" t="s">
        <v>197</v>
      </c>
      <c r="F61" s="379" t="s">
        <v>197</v>
      </c>
      <c r="G61" s="238" t="s">
        <v>197</v>
      </c>
    </row>
    <row r="62" spans="2:9" ht="15">
      <c r="B62" s="384" t="s">
        <v>404</v>
      </c>
      <c r="C62" s="385"/>
      <c r="D62" s="385"/>
      <c r="E62" s="246"/>
      <c r="F62" s="386"/>
      <c r="G62" s="216"/>
    </row>
    <row r="63" spans="2:9" hidden="1">
      <c r="B63" s="182"/>
      <c r="C63" s="175"/>
      <c r="D63" s="175"/>
      <c r="E63" s="175"/>
      <c r="F63" s="259"/>
      <c r="G63" s="307"/>
    </row>
    <row r="64" spans="2:9" hidden="1">
      <c r="G64" s="298"/>
    </row>
    <row r="65" spans="7:7" hidden="1">
      <c r="G65" s="298"/>
    </row>
    <row r="66" spans="7:7" hidden="1">
      <c r="G66" s="298"/>
    </row>
    <row r="67" spans="7:7">
      <c r="G67" s="298"/>
    </row>
    <row r="68" spans="7:7">
      <c r="G68" s="298"/>
    </row>
    <row r="69" spans="7:7">
      <c r="G69" s="298"/>
    </row>
    <row r="70" spans="7:7">
      <c r="G70" s="298"/>
    </row>
    <row r="71" spans="7:7">
      <c r="G71" s="298"/>
    </row>
    <row r="72" spans="7:7">
      <c r="G72" s="298"/>
    </row>
    <row r="73" spans="7:7">
      <c r="G73" s="298"/>
    </row>
    <row r="74" spans="7:7">
      <c r="G74" s="298"/>
    </row>
    <row r="75" spans="7:7">
      <c r="G75" s="298"/>
    </row>
    <row r="76" spans="7:7">
      <c r="G76" s="298"/>
    </row>
    <row r="77" spans="7:7">
      <c r="G77" s="298"/>
    </row>
    <row r="78" spans="7:7">
      <c r="G78" s="298"/>
    </row>
    <row r="79" spans="7:7">
      <c r="G79" s="298"/>
    </row>
    <row r="80" spans="7:7">
      <c r="G80" s="298"/>
    </row>
    <row r="81" spans="7:7">
      <c r="G81" s="298"/>
    </row>
    <row r="82" spans="7:7">
      <c r="G82" s="298"/>
    </row>
    <row r="83" spans="7:7">
      <c r="G83" s="298"/>
    </row>
    <row r="84" spans="7:7">
      <c r="G84" s="298"/>
    </row>
    <row r="85" spans="7:7">
      <c r="G85" s="298"/>
    </row>
    <row r="86" spans="7:7">
      <c r="G86" s="298"/>
    </row>
    <row r="87" spans="7:7">
      <c r="G87" s="298"/>
    </row>
    <row r="88" spans="7:7">
      <c r="G88" s="298"/>
    </row>
    <row r="89" spans="7:7">
      <c r="G89" s="298"/>
    </row>
    <row r="90" spans="7:7">
      <c r="G90" s="298"/>
    </row>
    <row r="91" spans="7:7">
      <c r="G91" s="298"/>
    </row>
    <row r="92" spans="7:7">
      <c r="G92" s="298"/>
    </row>
    <row r="93" spans="7:7">
      <c r="G93" s="298"/>
    </row>
    <row r="94" spans="7:7">
      <c r="G94" s="298"/>
    </row>
    <row r="95" spans="7:7">
      <c r="G95" s="298"/>
    </row>
    <row r="96" spans="7:7">
      <c r="G96" s="298"/>
    </row>
    <row r="97" spans="7:7">
      <c r="G97" s="298"/>
    </row>
    <row r="98" spans="7:7">
      <c r="G98" s="298"/>
    </row>
    <row r="99" spans="7:7">
      <c r="G99" s="298"/>
    </row>
    <row r="100" spans="7:7">
      <c r="G100" s="298"/>
    </row>
    <row r="101" spans="7:7">
      <c r="G101" s="298"/>
    </row>
    <row r="102" spans="7:7">
      <c r="G102" s="298"/>
    </row>
    <row r="103" spans="7:7">
      <c r="G103" s="298"/>
    </row>
    <row r="104" spans="7:7">
      <c r="G104" s="298"/>
    </row>
    <row r="105" spans="7:7">
      <c r="G105" s="298"/>
    </row>
    <row r="106" spans="7:7">
      <c r="G106" s="298"/>
    </row>
    <row r="107" spans="7:7">
      <c r="G107" s="298"/>
    </row>
    <row r="108" spans="7:7">
      <c r="G108" s="298"/>
    </row>
    <row r="109" spans="7:7">
      <c r="G109" s="298"/>
    </row>
    <row r="110" spans="7:7">
      <c r="G110" s="298"/>
    </row>
    <row r="111" spans="7:7">
      <c r="G111" s="298"/>
    </row>
    <row r="112" spans="7:7">
      <c r="G112" s="298"/>
    </row>
    <row r="113" spans="7:7">
      <c r="G113" s="298"/>
    </row>
    <row r="114" spans="7:7">
      <c r="G114" s="298"/>
    </row>
    <row r="115" spans="7:7">
      <c r="G115" s="298"/>
    </row>
    <row r="116" spans="7:7">
      <c r="G116" s="298"/>
    </row>
    <row r="117" spans="7:7">
      <c r="G117" s="298"/>
    </row>
    <row r="118" spans="7:7">
      <c r="G118" s="298"/>
    </row>
    <row r="119" spans="7:7">
      <c r="G119" s="298"/>
    </row>
    <row r="120" spans="7:7">
      <c r="G120" s="298"/>
    </row>
    <row r="121" spans="7:7">
      <c r="G121" s="298"/>
    </row>
    <row r="122" spans="7:7">
      <c r="G122" s="298"/>
    </row>
    <row r="123" spans="7:7">
      <c r="G123" s="298"/>
    </row>
    <row r="124" spans="7:7">
      <c r="G124" s="298"/>
    </row>
    <row r="125" spans="7:7">
      <c r="G125" s="298"/>
    </row>
    <row r="126" spans="7:7">
      <c r="G126" s="298"/>
    </row>
    <row r="127" spans="7:7">
      <c r="G127" s="298"/>
    </row>
    <row r="128" spans="7:7">
      <c r="G128" s="298"/>
    </row>
    <row r="129" spans="7:7">
      <c r="G129" s="298"/>
    </row>
    <row r="130" spans="7:7">
      <c r="G130" s="298"/>
    </row>
    <row r="131" spans="7:7">
      <c r="G131" s="298"/>
    </row>
    <row r="132" spans="7:7">
      <c r="G132" s="298"/>
    </row>
    <row r="133" spans="7:7">
      <c r="G133" s="298"/>
    </row>
    <row r="134" spans="7:7">
      <c r="G134" s="298"/>
    </row>
    <row r="135" spans="7:7">
      <c r="G135" s="298"/>
    </row>
    <row r="136" spans="7:7">
      <c r="G136" s="298"/>
    </row>
    <row r="137" spans="7:7">
      <c r="G137" s="298"/>
    </row>
    <row r="138" spans="7:7">
      <c r="G138" s="298"/>
    </row>
    <row r="139" spans="7:7">
      <c r="G139" s="298"/>
    </row>
    <row r="140" spans="7:7">
      <c r="G140" s="298"/>
    </row>
    <row r="141" spans="7:7">
      <c r="G141" s="298"/>
    </row>
    <row r="142" spans="7:7">
      <c r="G142" s="298"/>
    </row>
    <row r="143" spans="7:7">
      <c r="G143" s="298"/>
    </row>
    <row r="144" spans="7:7">
      <c r="G144" s="298"/>
    </row>
    <row r="145" spans="7:7">
      <c r="G145" s="298"/>
    </row>
    <row r="146" spans="7:7">
      <c r="G146" s="298"/>
    </row>
    <row r="147" spans="7:7">
      <c r="G147" s="298"/>
    </row>
    <row r="148" spans="7:7">
      <c r="G148" s="298"/>
    </row>
    <row r="149" spans="7:7">
      <c r="G149" s="298"/>
    </row>
    <row r="150" spans="7:7">
      <c r="G150" s="298"/>
    </row>
    <row r="151" spans="7:7">
      <c r="G151" s="298"/>
    </row>
    <row r="152" spans="7:7">
      <c r="G152" s="298"/>
    </row>
    <row r="153" spans="7:7">
      <c r="G153" s="298"/>
    </row>
    <row r="154" spans="7:7">
      <c r="G154" s="298"/>
    </row>
    <row r="155" spans="7:7">
      <c r="G155" s="298"/>
    </row>
    <row r="156" spans="7:7">
      <c r="G156" s="298"/>
    </row>
    <row r="157" spans="7:7">
      <c r="G157" s="298"/>
    </row>
    <row r="158" spans="7:7">
      <c r="G158" s="298"/>
    </row>
    <row r="159" spans="7:7">
      <c r="G159" s="298"/>
    </row>
    <row r="160" spans="7:7">
      <c r="G160" s="298"/>
    </row>
    <row r="161" spans="7:7">
      <c r="G161" s="298"/>
    </row>
    <row r="162" spans="7:7">
      <c r="G162" s="298"/>
    </row>
    <row r="163" spans="7:7">
      <c r="G163" s="298"/>
    </row>
    <row r="164" spans="7:7">
      <c r="G164" s="298"/>
    </row>
    <row r="165" spans="7:7">
      <c r="G165" s="298"/>
    </row>
    <row r="166" spans="7:7">
      <c r="G166" s="298"/>
    </row>
    <row r="167" spans="7:7">
      <c r="G167" s="298"/>
    </row>
    <row r="168" spans="7:7">
      <c r="G168" s="298"/>
    </row>
    <row r="169" spans="7:7">
      <c r="G169" s="298"/>
    </row>
    <row r="170" spans="7:7">
      <c r="G170" s="298"/>
    </row>
    <row r="171" spans="7:7">
      <c r="G171" s="298"/>
    </row>
    <row r="172" spans="7:7">
      <c r="G172" s="298"/>
    </row>
    <row r="173" spans="7:7">
      <c r="G173" s="298"/>
    </row>
    <row r="174" spans="7:7">
      <c r="G174" s="298"/>
    </row>
    <row r="175" spans="7:7">
      <c r="G175" s="298"/>
    </row>
    <row r="176" spans="7:7">
      <c r="G176" s="298"/>
    </row>
    <row r="177" spans="7:7">
      <c r="G177" s="298"/>
    </row>
    <row r="178" spans="7:7">
      <c r="G178" s="298"/>
    </row>
    <row r="179" spans="7:7">
      <c r="G179" s="298"/>
    </row>
    <row r="180" spans="7:7">
      <c r="G180" s="298"/>
    </row>
    <row r="181" spans="7:7">
      <c r="G181" s="298"/>
    </row>
    <row r="182" spans="7:7">
      <c r="G182" s="298"/>
    </row>
    <row r="183" spans="7:7">
      <c r="G183" s="298"/>
    </row>
    <row r="184" spans="7:7">
      <c r="G184" s="298"/>
    </row>
  </sheetData>
  <mergeCells count="5">
    <mergeCell ref="B4:C4"/>
    <mergeCell ref="C49:C50"/>
    <mergeCell ref="G49:G50"/>
    <mergeCell ref="F49:F50"/>
    <mergeCell ref="D49:D50"/>
  </mergeCells>
  <pageMargins left="0.5" right="0.5" top="0.5" bottom="0.5" header="0.5" footer="0.5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72"/>
  <sheetViews>
    <sheetView workbookViewId="0">
      <selection activeCell="F6" sqref="F6"/>
    </sheetView>
  </sheetViews>
  <sheetFormatPr defaultRowHeight="12.75"/>
  <cols>
    <col min="1" max="1" width="5.5703125" style="126" customWidth="1"/>
    <col min="2" max="2" width="75.42578125" style="126" customWidth="1"/>
    <col min="3" max="3" width="16.140625" style="126" customWidth="1"/>
    <col min="4" max="4" width="15.85546875" style="126" customWidth="1"/>
    <col min="5" max="6" width="15.7109375" style="126" customWidth="1"/>
    <col min="7" max="16384" width="9.140625" style="126"/>
  </cols>
  <sheetData>
    <row r="1" spans="2:6">
      <c r="B1" s="148" t="str">
        <f>+'Profit and Loss - Normal'!B1</f>
        <v>ATCOMAART SERVICES LIMITED</v>
      </c>
      <c r="C1" s="148"/>
      <c r="D1" s="149"/>
      <c r="E1" s="149"/>
      <c r="F1" s="149"/>
    </row>
    <row r="2" spans="2:6">
      <c r="B2" s="150" t="str">
        <f>+'NOTES ALL'!B2</f>
        <v>NOTES TO FINANCIAL STATEMENTS AS AT 31ST MARCH,2019</v>
      </c>
      <c r="C2" s="150"/>
      <c r="D2" s="149"/>
      <c r="E2" s="149"/>
      <c r="F2" s="149"/>
    </row>
    <row r="3" spans="2:6">
      <c r="B3" s="150"/>
      <c r="C3" s="150"/>
      <c r="D3" s="149"/>
      <c r="E3" s="149"/>
      <c r="F3" s="149"/>
    </row>
    <row r="4" spans="2:6">
      <c r="B4" s="150" t="s">
        <v>241</v>
      </c>
      <c r="C4" s="150"/>
      <c r="D4" s="149"/>
      <c r="E4" s="149"/>
      <c r="F4" s="149"/>
    </row>
    <row r="5" spans="2:6" ht="30" customHeight="1">
      <c r="B5" s="158" t="s">
        <v>39</v>
      </c>
      <c r="C5" s="427" t="s">
        <v>408</v>
      </c>
      <c r="D5" s="427"/>
      <c r="E5" s="428" t="s">
        <v>347</v>
      </c>
      <c r="F5" s="429"/>
    </row>
    <row r="6" spans="2:6" ht="24.75" customHeight="1">
      <c r="B6" s="159"/>
      <c r="C6" s="169" t="s">
        <v>72</v>
      </c>
      <c r="D6" s="130" t="s">
        <v>65</v>
      </c>
      <c r="E6" s="169" t="s">
        <v>72</v>
      </c>
      <c r="F6" s="130" t="s">
        <v>65</v>
      </c>
    </row>
    <row r="7" spans="2:6" ht="17.25" customHeight="1">
      <c r="B7" s="160"/>
      <c r="C7" s="166"/>
      <c r="D7" s="166"/>
      <c r="E7" s="167"/>
      <c r="F7" s="167"/>
    </row>
    <row r="8" spans="2:6" ht="17.25" customHeight="1">
      <c r="B8" s="162" t="s">
        <v>60</v>
      </c>
      <c r="C8" s="131"/>
      <c r="D8" s="131"/>
      <c r="E8" s="132"/>
      <c r="F8" s="132"/>
    </row>
    <row r="9" spans="2:6" ht="25.5">
      <c r="B9" s="163" t="s">
        <v>302</v>
      </c>
      <c r="C9" s="203">
        <v>5000000</v>
      </c>
      <c r="D9" s="203">
        <f>+C9*2</f>
        <v>10000000</v>
      </c>
      <c r="E9" s="203">
        <v>5000000</v>
      </c>
      <c r="F9" s="203">
        <f>+E9*2</f>
        <v>10000000</v>
      </c>
    </row>
    <row r="10" spans="2:6">
      <c r="B10" s="164"/>
      <c r="C10" s="132"/>
      <c r="D10" s="132"/>
      <c r="E10" s="132"/>
      <c r="F10" s="132"/>
    </row>
    <row r="11" spans="2:6">
      <c r="B11" s="162" t="s">
        <v>103</v>
      </c>
      <c r="C11" s="132"/>
      <c r="D11" s="132"/>
      <c r="E11" s="132"/>
      <c r="F11" s="132"/>
    </row>
    <row r="12" spans="2:6" ht="25.5">
      <c r="B12" s="163" t="s">
        <v>292</v>
      </c>
      <c r="C12" s="203">
        <v>2555000</v>
      </c>
      <c r="D12" s="203">
        <f>+C12*2</f>
        <v>5110000</v>
      </c>
      <c r="E12" s="203">
        <v>2555000</v>
      </c>
      <c r="F12" s="203">
        <f>+E12*2</f>
        <v>5110000</v>
      </c>
    </row>
    <row r="13" spans="2:6">
      <c r="B13" s="163"/>
      <c r="C13" s="132"/>
      <c r="D13" s="132"/>
      <c r="E13" s="132"/>
      <c r="F13" s="132"/>
    </row>
    <row r="14" spans="2:6">
      <c r="B14" s="162" t="s">
        <v>61</v>
      </c>
      <c r="C14" s="132"/>
      <c r="D14" s="132"/>
      <c r="E14" s="132"/>
      <c r="F14" s="132"/>
    </row>
    <row r="15" spans="2:6" ht="25.5">
      <c r="B15" s="163" t="s">
        <v>293</v>
      </c>
      <c r="C15" s="203">
        <f>+C12</f>
        <v>2555000</v>
      </c>
      <c r="D15" s="203">
        <f>+D12</f>
        <v>5110000</v>
      </c>
      <c r="E15" s="203">
        <v>2555000</v>
      </c>
      <c r="F15" s="203">
        <f>+E15*2</f>
        <v>5110000</v>
      </c>
    </row>
    <row r="16" spans="2:6">
      <c r="B16" s="163"/>
      <c r="C16" s="131"/>
      <c r="D16" s="131"/>
      <c r="E16" s="132"/>
      <c r="F16" s="132"/>
    </row>
    <row r="17" spans="2:6" ht="17.25" customHeight="1">
      <c r="B17" s="131" t="s">
        <v>59</v>
      </c>
      <c r="C17" s="131"/>
      <c r="D17" s="131">
        <f>+D15</f>
        <v>5110000</v>
      </c>
      <c r="E17" s="132"/>
      <c r="F17" s="131">
        <f>+F15</f>
        <v>5110000</v>
      </c>
    </row>
    <row r="18" spans="2:6">
      <c r="B18" s="149"/>
      <c r="C18" s="148"/>
      <c r="D18" s="148"/>
      <c r="E18" s="149"/>
      <c r="F18" s="149"/>
    </row>
    <row r="19" spans="2:6">
      <c r="B19" s="148" t="s">
        <v>198</v>
      </c>
      <c r="C19" s="148"/>
      <c r="D19" s="148"/>
      <c r="E19" s="149"/>
      <c r="F19" s="149"/>
    </row>
    <row r="20" spans="2:6" ht="18" customHeight="1">
      <c r="B20" s="158"/>
      <c r="C20" s="427" t="s">
        <v>408</v>
      </c>
      <c r="D20" s="427"/>
      <c r="E20" s="428" t="s">
        <v>347</v>
      </c>
      <c r="F20" s="429"/>
    </row>
    <row r="21" spans="2:6" ht="24" customHeight="1">
      <c r="B21" s="159"/>
      <c r="C21" s="169" t="s">
        <v>72</v>
      </c>
      <c r="D21" s="130" t="s">
        <v>65</v>
      </c>
      <c r="E21" s="169" t="s">
        <v>72</v>
      </c>
      <c r="F21" s="130" t="s">
        <v>65</v>
      </c>
    </row>
    <row r="22" spans="2:6">
      <c r="B22" s="160" t="s">
        <v>199</v>
      </c>
      <c r="C22" s="167">
        <v>2555000</v>
      </c>
      <c r="D22" s="167">
        <f>+C22*2</f>
        <v>5110000</v>
      </c>
      <c r="E22" s="167">
        <v>2555000</v>
      </c>
      <c r="F22" s="167">
        <f>+E22*2</f>
        <v>5110000</v>
      </c>
    </row>
    <row r="23" spans="2:6">
      <c r="B23" s="160" t="s">
        <v>200</v>
      </c>
      <c r="C23" s="167">
        <v>0</v>
      </c>
      <c r="D23" s="167">
        <v>0</v>
      </c>
      <c r="E23" s="167">
        <v>0</v>
      </c>
      <c r="F23" s="167">
        <v>0</v>
      </c>
    </row>
    <row r="24" spans="2:6">
      <c r="B24" s="160" t="s">
        <v>201</v>
      </c>
      <c r="C24" s="167">
        <v>0</v>
      </c>
      <c r="D24" s="167">
        <v>0</v>
      </c>
      <c r="E24" s="167">
        <v>0</v>
      </c>
      <c r="F24" s="167">
        <v>0</v>
      </c>
    </row>
    <row r="25" spans="2:6">
      <c r="B25" s="161" t="s">
        <v>202</v>
      </c>
      <c r="C25" s="167">
        <f>+C22+C23-C24</f>
        <v>2555000</v>
      </c>
      <c r="D25" s="167">
        <f>+D22+D23-D24</f>
        <v>5110000</v>
      </c>
      <c r="E25" s="167">
        <f>+E22+E23-E24</f>
        <v>2555000</v>
      </c>
      <c r="F25" s="167">
        <f>+F22+F23-F24</f>
        <v>5110000</v>
      </c>
    </row>
    <row r="26" spans="2:6">
      <c r="B26" s="149"/>
      <c r="C26" s="149"/>
      <c r="D26" s="149"/>
      <c r="E26" s="149"/>
      <c r="F26" s="149"/>
    </row>
    <row r="27" spans="2:6">
      <c r="B27" s="152" t="s">
        <v>203</v>
      </c>
      <c r="C27" s="153"/>
      <c r="D27" s="153"/>
      <c r="E27" s="153"/>
      <c r="F27" s="153"/>
    </row>
    <row r="28" spans="2:6" ht="12.75" customHeight="1">
      <c r="B28" s="430" t="s">
        <v>204</v>
      </c>
      <c r="C28" s="427" t="s">
        <v>408</v>
      </c>
      <c r="D28" s="427"/>
      <c r="E28" s="428" t="s">
        <v>347</v>
      </c>
      <c r="F28" s="429"/>
    </row>
    <row r="29" spans="2:6" ht="15" customHeight="1">
      <c r="B29" s="431"/>
      <c r="C29" s="204" t="s">
        <v>205</v>
      </c>
      <c r="D29" s="204" t="s">
        <v>88</v>
      </c>
      <c r="E29" s="204" t="s">
        <v>205</v>
      </c>
      <c r="F29" s="204" t="s">
        <v>88</v>
      </c>
    </row>
    <row r="30" spans="2:6" ht="18" customHeight="1">
      <c r="B30" s="161" t="s">
        <v>206</v>
      </c>
      <c r="C30" s="205">
        <v>100</v>
      </c>
      <c r="D30" s="167">
        <f>+D25</f>
        <v>5110000</v>
      </c>
      <c r="E30" s="205">
        <v>100</v>
      </c>
      <c r="F30" s="167">
        <f>+F25</f>
        <v>5110000</v>
      </c>
    </row>
    <row r="52" spans="2:8" hidden="1"/>
    <row r="53" spans="2:8" hidden="1">
      <c r="B53" s="176"/>
      <c r="C53" s="177"/>
      <c r="D53" s="177"/>
      <c r="E53" s="177"/>
      <c r="F53" s="177"/>
      <c r="G53" s="177"/>
      <c r="H53" s="178"/>
    </row>
    <row r="54" spans="2:8" hidden="1">
      <c r="B54" s="154"/>
      <c r="C54" s="153"/>
      <c r="D54" s="153"/>
      <c r="E54" s="153"/>
      <c r="F54" s="153"/>
      <c r="G54" s="153"/>
      <c r="H54" s="151"/>
    </row>
    <row r="55" spans="2:8" hidden="1">
      <c r="B55" s="154"/>
      <c r="C55" s="153"/>
      <c r="D55" s="153"/>
      <c r="E55" s="153"/>
      <c r="F55" s="153"/>
      <c r="G55" s="153"/>
      <c r="H55" s="151"/>
    </row>
    <row r="56" spans="2:8" hidden="1">
      <c r="B56" s="154"/>
      <c r="C56" s="153"/>
      <c r="D56" s="153"/>
      <c r="E56" s="153"/>
      <c r="F56" s="153"/>
      <c r="G56" s="153"/>
      <c r="H56" s="151"/>
    </row>
    <row r="57" spans="2:8" hidden="1">
      <c r="B57" s="154"/>
      <c r="C57" s="153"/>
      <c r="D57" s="153"/>
      <c r="E57" s="153"/>
      <c r="F57" s="153"/>
      <c r="G57" s="153"/>
      <c r="H57" s="151"/>
    </row>
    <row r="58" spans="2:8" hidden="1">
      <c r="B58" s="154"/>
      <c r="C58" s="153"/>
      <c r="D58" s="153"/>
      <c r="E58" s="153"/>
      <c r="F58" s="153"/>
      <c r="G58" s="153"/>
      <c r="H58" s="151"/>
    </row>
    <row r="59" spans="2:8" hidden="1">
      <c r="B59" s="154"/>
      <c r="C59" s="153"/>
      <c r="D59" s="153"/>
      <c r="E59" s="153"/>
      <c r="F59" s="153"/>
      <c r="G59" s="153"/>
      <c r="H59" s="151"/>
    </row>
    <row r="60" spans="2:8" hidden="1">
      <c r="B60" s="154"/>
      <c r="C60" s="153"/>
      <c r="D60" s="153"/>
      <c r="E60" s="153"/>
      <c r="F60" s="153"/>
      <c r="G60" s="153"/>
      <c r="H60" s="151"/>
    </row>
    <row r="61" spans="2:8" hidden="1">
      <c r="B61" s="154"/>
      <c r="C61" s="153"/>
      <c r="D61" s="153"/>
      <c r="E61" s="153"/>
      <c r="F61" s="153"/>
      <c r="G61" s="153"/>
      <c r="H61" s="151"/>
    </row>
    <row r="62" spans="2:8" hidden="1">
      <c r="B62" s="154"/>
      <c r="C62" s="153"/>
      <c r="D62" s="153"/>
      <c r="E62" s="153"/>
      <c r="F62" s="153"/>
      <c r="G62" s="153"/>
      <c r="H62" s="151"/>
    </row>
    <row r="63" spans="2:8" hidden="1">
      <c r="B63" s="154"/>
      <c r="C63" s="153"/>
      <c r="D63" s="153"/>
      <c r="E63" s="153"/>
      <c r="F63" s="153"/>
      <c r="G63" s="153"/>
      <c r="H63" s="151"/>
    </row>
    <row r="64" spans="2:8" hidden="1">
      <c r="B64" s="154"/>
      <c r="C64" s="153"/>
      <c r="D64" s="153"/>
      <c r="E64" s="153"/>
      <c r="F64" s="153"/>
      <c r="G64" s="153"/>
      <c r="H64" s="151"/>
    </row>
    <row r="65" spans="2:8" hidden="1">
      <c r="B65" s="154" t="s">
        <v>327</v>
      </c>
      <c r="C65" s="153"/>
      <c r="D65" s="153"/>
      <c r="E65" s="153"/>
      <c r="F65" s="153"/>
      <c r="G65" s="153"/>
      <c r="H65" s="151"/>
    </row>
    <row r="66" spans="2:8" hidden="1">
      <c r="B66" s="157"/>
      <c r="C66" s="156"/>
      <c r="D66" s="156"/>
      <c r="E66" s="156"/>
      <c r="F66" s="156"/>
      <c r="G66" s="156"/>
      <c r="H66" s="155"/>
    </row>
    <row r="67" spans="2:8" hidden="1"/>
    <row r="68" spans="2:8" hidden="1"/>
    <row r="69" spans="2:8" hidden="1"/>
    <row r="70" spans="2:8" hidden="1"/>
    <row r="71" spans="2:8" hidden="1"/>
    <row r="72" spans="2:8" hidden="1"/>
  </sheetData>
  <mergeCells count="7">
    <mergeCell ref="C5:D5"/>
    <mergeCell ref="E5:F5"/>
    <mergeCell ref="C20:D20"/>
    <mergeCell ref="E20:F20"/>
    <mergeCell ref="B28:B29"/>
    <mergeCell ref="C28:D28"/>
    <mergeCell ref="E28:F28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50"/>
  <sheetViews>
    <sheetView topLeftCell="A10" workbookViewId="0">
      <selection activeCell="B19" sqref="B19"/>
    </sheetView>
  </sheetViews>
  <sheetFormatPr defaultRowHeight="12.75"/>
  <cols>
    <col min="1" max="1" width="4.7109375" style="78" customWidth="1"/>
    <col min="2" max="2" width="57.140625" style="78" customWidth="1"/>
    <col min="3" max="3" width="9.140625" style="78" hidden="1" customWidth="1"/>
    <col min="4" max="4" width="18.140625" style="165" customWidth="1"/>
    <col min="5" max="5" width="18.140625" style="90" customWidth="1"/>
    <col min="6" max="6" width="17.85546875" style="325" hidden="1" customWidth="1"/>
    <col min="7" max="7" width="16" style="78" bestFit="1" customWidth="1"/>
    <col min="8" max="8" width="11.7109375" style="78" bestFit="1" customWidth="1"/>
    <col min="9" max="9" width="9.5703125" style="78" bestFit="1" customWidth="1"/>
    <col min="10" max="10" width="10.42578125" style="78" bestFit="1" customWidth="1"/>
    <col min="11" max="16384" width="9.140625" style="78"/>
  </cols>
  <sheetData>
    <row r="1" spans="2:10">
      <c r="B1" s="152" t="str">
        <f>+'note 2'!B1</f>
        <v>ATCOMAART SERVICES LIMITED</v>
      </c>
      <c r="C1" s="165"/>
      <c r="E1" s="152"/>
      <c r="F1" s="309"/>
    </row>
    <row r="2" spans="2:10">
      <c r="B2" s="128" t="s">
        <v>407</v>
      </c>
      <c r="C2" s="165"/>
      <c r="E2" s="152"/>
      <c r="F2" s="309"/>
    </row>
    <row r="3" spans="2:10">
      <c r="B3" s="165"/>
      <c r="C3" s="165"/>
      <c r="E3" s="152"/>
      <c r="F3" s="309"/>
    </row>
    <row r="4" spans="2:10">
      <c r="B4" s="128" t="s">
        <v>242</v>
      </c>
      <c r="C4" s="165"/>
      <c r="E4" s="152"/>
      <c r="F4" s="309"/>
    </row>
    <row r="5" spans="2:10">
      <c r="B5" s="165"/>
      <c r="C5" s="165"/>
      <c r="E5" s="152"/>
      <c r="F5" s="309"/>
    </row>
    <row r="6" spans="2:10" ht="18" customHeight="1">
      <c r="B6" s="130"/>
      <c r="C6" s="166"/>
      <c r="D6" s="356" t="s">
        <v>408</v>
      </c>
      <c r="E6" s="356" t="s">
        <v>347</v>
      </c>
      <c r="F6" s="310" t="s">
        <v>333</v>
      </c>
    </row>
    <row r="7" spans="2:10">
      <c r="B7" s="432"/>
      <c r="C7" s="432"/>
      <c r="D7" s="373"/>
      <c r="E7" s="166"/>
      <c r="F7" s="311"/>
    </row>
    <row r="8" spans="2:10">
      <c r="B8" s="254" t="s">
        <v>207</v>
      </c>
      <c r="C8" s="253"/>
      <c r="D8" s="167">
        <v>3915000</v>
      </c>
      <c r="E8" s="167">
        <v>3915000</v>
      </c>
      <c r="F8" s="311">
        <v>3915000</v>
      </c>
    </row>
    <row r="9" spans="2:10">
      <c r="B9" s="254" t="s">
        <v>211</v>
      </c>
      <c r="C9" s="253"/>
      <c r="D9" s="167">
        <v>0</v>
      </c>
      <c r="E9" s="167">
        <v>0</v>
      </c>
      <c r="F9" s="311">
        <v>0</v>
      </c>
    </row>
    <row r="10" spans="2:10">
      <c r="B10" s="254" t="s">
        <v>208</v>
      </c>
      <c r="C10" s="253"/>
      <c r="D10" s="166">
        <f>+D8</f>
        <v>3915000</v>
      </c>
      <c r="E10" s="166">
        <f>+E8</f>
        <v>3915000</v>
      </c>
      <c r="F10" s="312">
        <v>3915000</v>
      </c>
    </row>
    <row r="11" spans="2:10">
      <c r="B11" s="253"/>
      <c r="C11" s="253"/>
      <c r="D11" s="167"/>
      <c r="E11" s="167"/>
      <c r="F11" s="311"/>
    </row>
    <row r="12" spans="2:10">
      <c r="B12" s="254" t="s">
        <v>209</v>
      </c>
      <c r="C12" s="253"/>
      <c r="D12" s="326">
        <f>E16</f>
        <v>-19316380</v>
      </c>
      <c r="E12" s="207">
        <v>-19211357</v>
      </c>
      <c r="F12" s="313">
        <v>-10555917</v>
      </c>
      <c r="H12" s="123"/>
      <c r="J12" s="123" t="s">
        <v>38</v>
      </c>
    </row>
    <row r="13" spans="2:10">
      <c r="B13" s="414" t="s">
        <v>414</v>
      </c>
      <c r="C13" s="253"/>
      <c r="D13" s="326">
        <f>'Profit and Loss - Normal'!E41</f>
        <v>-2209</v>
      </c>
      <c r="E13" s="207">
        <f>+'Profit and Loss - Normal'!F33</f>
        <v>-105023</v>
      </c>
      <c r="F13" s="313">
        <f>+'Profit and Loss - Normal'!G41</f>
        <v>-1165807.5589999999</v>
      </c>
    </row>
    <row r="14" spans="2:10">
      <c r="B14" s="414" t="s">
        <v>415</v>
      </c>
      <c r="C14" s="413"/>
      <c r="D14" s="326">
        <v>-178</v>
      </c>
      <c r="E14" s="207"/>
      <c r="F14" s="313"/>
    </row>
    <row r="15" spans="2:10">
      <c r="B15" s="254" t="s">
        <v>335</v>
      </c>
      <c r="C15" s="253"/>
      <c r="D15" s="363">
        <v>0</v>
      </c>
      <c r="E15" s="247">
        <v>0</v>
      </c>
      <c r="F15" s="313">
        <v>-7281506</v>
      </c>
      <c r="H15" s="124"/>
      <c r="J15" s="123"/>
    </row>
    <row r="16" spans="2:10">
      <c r="B16" s="433" t="s">
        <v>210</v>
      </c>
      <c r="C16" s="433"/>
      <c r="D16" s="326">
        <f>D12+D13+D14</f>
        <v>-19318767</v>
      </c>
      <c r="E16" s="207">
        <f>+E12+E13</f>
        <v>-19316380</v>
      </c>
      <c r="F16" s="314">
        <f>SUM(F12:F15)</f>
        <v>-19003230.559</v>
      </c>
      <c r="H16" s="122"/>
    </row>
    <row r="17" spans="2:8">
      <c r="B17" s="436"/>
      <c r="C17" s="436"/>
      <c r="D17" s="374"/>
      <c r="E17" s="170"/>
      <c r="F17" s="314"/>
      <c r="H17" s="123"/>
    </row>
    <row r="18" spans="2:8">
      <c r="B18" s="434" t="s">
        <v>59</v>
      </c>
      <c r="C18" s="435"/>
      <c r="D18" s="207">
        <f>D10+D16</f>
        <v>-15403767</v>
      </c>
      <c r="E18" s="207">
        <f>E10+E16</f>
        <v>-15401380</v>
      </c>
      <c r="F18" s="314">
        <f>F10+F16</f>
        <v>-15088230.559</v>
      </c>
    </row>
    <row r="19" spans="2:8">
      <c r="B19" s="165"/>
      <c r="C19" s="165"/>
      <c r="E19" s="152"/>
      <c r="F19" s="309"/>
    </row>
    <row r="20" spans="2:8">
      <c r="B20" s="128" t="s">
        <v>243</v>
      </c>
      <c r="C20" s="165"/>
      <c r="E20" s="152"/>
      <c r="F20" s="309"/>
    </row>
    <row r="21" spans="2:8" ht="16.5" customHeight="1">
      <c r="B21" s="153"/>
      <c r="C21" s="165"/>
      <c r="E21" s="152"/>
      <c r="F21" s="309"/>
    </row>
    <row r="22" spans="2:8">
      <c r="B22" s="130"/>
      <c r="C22" s="166"/>
      <c r="D22" s="356" t="s">
        <v>408</v>
      </c>
      <c r="E22" s="356" t="s">
        <v>347</v>
      </c>
      <c r="F22" s="310" t="s">
        <v>333</v>
      </c>
    </row>
    <row r="23" spans="2:8">
      <c r="B23" s="167"/>
      <c r="C23" s="168"/>
      <c r="D23" s="168"/>
      <c r="E23" s="166"/>
      <c r="F23" s="311"/>
    </row>
    <row r="24" spans="2:8">
      <c r="B24" s="252" t="s">
        <v>62</v>
      </c>
      <c r="C24" s="168"/>
      <c r="D24" s="168"/>
      <c r="E24" s="146"/>
      <c r="F24" s="315"/>
      <c r="G24" s="123"/>
    </row>
    <row r="25" spans="2:8">
      <c r="B25" s="145" t="s">
        <v>212</v>
      </c>
      <c r="C25" s="168"/>
      <c r="D25" s="247">
        <v>0</v>
      </c>
      <c r="E25" s="146">
        <v>0</v>
      </c>
      <c r="F25" s="315">
        <v>0</v>
      </c>
    </row>
    <row r="26" spans="2:8">
      <c r="B26" s="145" t="s">
        <v>301</v>
      </c>
      <c r="C26" s="168"/>
      <c r="D26" s="247">
        <v>0</v>
      </c>
      <c r="E26" s="146">
        <v>0</v>
      </c>
      <c r="F26" s="315">
        <v>0</v>
      </c>
    </row>
    <row r="27" spans="2:8">
      <c r="B27" s="145"/>
      <c r="C27" s="168"/>
      <c r="D27" s="168"/>
      <c r="E27" s="146"/>
      <c r="F27" s="315"/>
    </row>
    <row r="28" spans="2:8">
      <c r="B28" s="252" t="s">
        <v>63</v>
      </c>
      <c r="C28" s="168"/>
      <c r="D28" s="282"/>
      <c r="E28" s="146"/>
      <c r="F28" s="315"/>
      <c r="H28" s="123"/>
    </row>
    <row r="29" spans="2:8">
      <c r="B29" s="145" t="s">
        <v>326</v>
      </c>
      <c r="C29" s="168"/>
      <c r="D29" s="282">
        <v>41266917.369999997</v>
      </c>
      <c r="E29" s="146">
        <f>42305917+3288463</f>
        <v>45594380</v>
      </c>
      <c r="F29" s="315">
        <v>42303418</v>
      </c>
    </row>
    <row r="30" spans="2:8">
      <c r="B30" s="146"/>
      <c r="C30" s="168"/>
      <c r="D30" s="282"/>
      <c r="E30" s="141"/>
      <c r="F30" s="311"/>
    </row>
    <row r="31" spans="2:8">
      <c r="B31" s="434" t="s">
        <v>59</v>
      </c>
      <c r="C31" s="435"/>
      <c r="D31" s="269">
        <f>D29</f>
        <v>41266917.369999997</v>
      </c>
      <c r="E31" s="131">
        <f>SUM(E25:E30)</f>
        <v>45594380</v>
      </c>
      <c r="F31" s="302">
        <v>42303418</v>
      </c>
    </row>
    <row r="32" spans="2:8" ht="12.75" customHeight="1">
      <c r="B32" s="165"/>
      <c r="C32" s="165"/>
      <c r="E32" s="152"/>
      <c r="F32" s="309"/>
    </row>
    <row r="33" spans="2:8" ht="12.75" customHeight="1">
      <c r="B33" s="439" t="s">
        <v>336</v>
      </c>
      <c r="C33" s="439"/>
      <c r="D33" s="439"/>
      <c r="E33" s="439"/>
      <c r="F33" s="439"/>
    </row>
    <row r="34" spans="2:8">
      <c r="B34" s="439"/>
      <c r="C34" s="439"/>
      <c r="D34" s="439"/>
      <c r="E34" s="439"/>
      <c r="F34" s="439"/>
    </row>
    <row r="35" spans="2:8">
      <c r="B35" s="248" t="s">
        <v>244</v>
      </c>
      <c r="C35" s="165"/>
      <c r="E35" s="152"/>
      <c r="F35" s="309"/>
    </row>
    <row r="36" spans="2:8" ht="17.25" customHeight="1">
      <c r="B36" s="248"/>
      <c r="C36" s="165"/>
      <c r="E36" s="152"/>
      <c r="F36" s="309"/>
    </row>
    <row r="37" spans="2:8">
      <c r="B37" s="130"/>
      <c r="C37" s="166"/>
      <c r="D37" s="356" t="s">
        <v>408</v>
      </c>
      <c r="E37" s="356" t="s">
        <v>347</v>
      </c>
      <c r="F37" s="310" t="s">
        <v>333</v>
      </c>
    </row>
    <row r="38" spans="2:8">
      <c r="B38" s="168"/>
      <c r="C38" s="168"/>
      <c r="D38" s="168"/>
      <c r="E38" s="167"/>
      <c r="F38" s="311"/>
    </row>
    <row r="39" spans="2:8">
      <c r="B39" s="168" t="s">
        <v>230</v>
      </c>
      <c r="C39" s="168"/>
      <c r="D39" s="247">
        <v>0</v>
      </c>
      <c r="E39" s="166">
        <v>0</v>
      </c>
      <c r="F39" s="311">
        <v>321380</v>
      </c>
    </row>
    <row r="40" spans="2:8">
      <c r="B40" s="168" t="s">
        <v>311</v>
      </c>
      <c r="C40" s="168"/>
      <c r="D40" s="247">
        <v>0</v>
      </c>
      <c r="E40" s="166">
        <v>0</v>
      </c>
      <c r="F40" s="311">
        <v>0</v>
      </c>
    </row>
    <row r="41" spans="2:8">
      <c r="B41" s="260" t="s">
        <v>59</v>
      </c>
      <c r="C41" s="168"/>
      <c r="D41" s="247">
        <v>0</v>
      </c>
      <c r="E41" s="166">
        <f>+E39</f>
        <v>0</v>
      </c>
      <c r="F41" s="311">
        <v>321380</v>
      </c>
    </row>
    <row r="42" spans="2:8">
      <c r="B42" s="168" t="s">
        <v>231</v>
      </c>
      <c r="C42" s="168"/>
      <c r="D42" s="247"/>
      <c r="E42" s="166">
        <v>0</v>
      </c>
      <c r="F42" s="311">
        <v>633631</v>
      </c>
    </row>
    <row r="43" spans="2:8">
      <c r="B43" s="168" t="s">
        <v>101</v>
      </c>
      <c r="C43" s="168"/>
      <c r="D43" s="247" t="s">
        <v>38</v>
      </c>
      <c r="E43" s="166"/>
      <c r="F43" s="311"/>
    </row>
    <row r="44" spans="2:8">
      <c r="B44" s="168" t="s">
        <v>232</v>
      </c>
      <c r="C44" s="168"/>
      <c r="D44" s="247">
        <v>0</v>
      </c>
      <c r="E44" s="359">
        <v>0</v>
      </c>
      <c r="F44" s="313">
        <v>312251</v>
      </c>
      <c r="G44" s="123"/>
      <c r="H44" s="124"/>
    </row>
    <row r="45" spans="2:8">
      <c r="B45" s="168" t="s">
        <v>101</v>
      </c>
      <c r="C45" s="168"/>
      <c r="D45" s="247"/>
      <c r="E45" s="166"/>
      <c r="F45" s="311"/>
    </row>
    <row r="46" spans="2:8">
      <c r="B46" s="168" t="s">
        <v>214</v>
      </c>
      <c r="C46" s="168"/>
      <c r="D46" s="247">
        <v>0</v>
      </c>
      <c r="E46" s="359">
        <v>0</v>
      </c>
      <c r="F46" s="313">
        <v>-96485.558999999994</v>
      </c>
    </row>
    <row r="47" spans="2:8">
      <c r="B47" s="168"/>
      <c r="C47" s="168"/>
      <c r="D47" s="168"/>
      <c r="E47" s="166"/>
      <c r="F47" s="311"/>
    </row>
    <row r="48" spans="2:8">
      <c r="B48" s="168" t="s">
        <v>312</v>
      </c>
      <c r="C48" s="168"/>
      <c r="D48" s="327">
        <f>E48</f>
        <v>-96485.558999999994</v>
      </c>
      <c r="E48" s="170">
        <f>E49</f>
        <v>-96485.558999999994</v>
      </c>
      <c r="F48" s="313">
        <v>-96485.558999999994</v>
      </c>
    </row>
    <row r="49" spans="2:10">
      <c r="B49" s="261" t="s">
        <v>228</v>
      </c>
      <c r="C49" s="261"/>
      <c r="D49" s="328">
        <f>E49</f>
        <v>-96485.558999999994</v>
      </c>
      <c r="E49" s="358">
        <f>+F46</f>
        <v>-96485.558999999994</v>
      </c>
      <c r="F49" s="316">
        <v>297546</v>
      </c>
    </row>
    <row r="50" spans="2:10">
      <c r="B50" s="250" t="s">
        <v>229</v>
      </c>
      <c r="C50" s="168"/>
      <c r="D50" s="247">
        <v>0</v>
      </c>
      <c r="E50" s="359">
        <v>0</v>
      </c>
      <c r="F50" s="314">
        <v>-394031.55900000001</v>
      </c>
      <c r="G50" s="124"/>
      <c r="J50" s="124"/>
    </row>
    <row r="51" spans="2:10">
      <c r="B51" s="165" t="s">
        <v>38</v>
      </c>
      <c r="C51" s="165"/>
      <c r="E51" s="152"/>
      <c r="F51" s="317"/>
      <c r="G51" s="124"/>
      <c r="J51" s="124"/>
    </row>
    <row r="52" spans="2:10">
      <c r="B52" s="262"/>
      <c r="C52" s="263"/>
      <c r="D52" s="262"/>
      <c r="E52" s="152"/>
      <c r="F52" s="309"/>
      <c r="G52" s="124"/>
    </row>
    <row r="53" spans="2:10" ht="16.5" customHeight="1">
      <c r="B53" s="128" t="s">
        <v>366</v>
      </c>
      <c r="C53" s="179"/>
      <c r="D53" s="179"/>
      <c r="E53" s="171"/>
      <c r="F53" s="309"/>
    </row>
    <row r="54" spans="2:10">
      <c r="B54" s="130"/>
      <c r="C54" s="166"/>
      <c r="D54" s="356" t="s">
        <v>408</v>
      </c>
      <c r="E54" s="356" t="s">
        <v>347</v>
      </c>
      <c r="F54" s="310" t="s">
        <v>333</v>
      </c>
    </row>
    <row r="55" spans="2:10">
      <c r="B55" s="167"/>
      <c r="C55" s="168"/>
      <c r="D55" s="168"/>
      <c r="E55" s="166"/>
      <c r="F55" s="311"/>
    </row>
    <row r="56" spans="2:10">
      <c r="B56" s="167" t="s">
        <v>82</v>
      </c>
      <c r="C56" s="168"/>
      <c r="D56" s="267">
        <v>267346391</v>
      </c>
      <c r="E56" s="132">
        <v>401950619</v>
      </c>
      <c r="F56" s="311">
        <v>21934</v>
      </c>
    </row>
    <row r="57" spans="2:10">
      <c r="B57" s="167"/>
      <c r="C57" s="168"/>
      <c r="D57" s="168"/>
      <c r="E57" s="166"/>
      <c r="F57" s="311"/>
    </row>
    <row r="58" spans="2:10">
      <c r="B58" s="434" t="s">
        <v>59</v>
      </c>
      <c r="C58" s="435"/>
      <c r="D58" s="285">
        <f>D56</f>
        <v>267346391</v>
      </c>
      <c r="E58" s="166">
        <f>SUM(E56:E57)</f>
        <v>401950619</v>
      </c>
      <c r="F58" s="312">
        <v>21934</v>
      </c>
    </row>
    <row r="59" spans="2:10">
      <c r="B59" s="165"/>
      <c r="C59" s="165"/>
      <c r="E59" s="152"/>
      <c r="F59" s="309"/>
    </row>
    <row r="60" spans="2:10">
      <c r="B60" s="152" t="s">
        <v>367</v>
      </c>
      <c r="C60" s="165"/>
      <c r="E60" s="152"/>
      <c r="F60" s="318"/>
    </row>
    <row r="61" spans="2:10" ht="16.5" customHeight="1">
      <c r="B61" s="153"/>
      <c r="C61" s="165"/>
      <c r="E61" s="152"/>
      <c r="F61" s="319"/>
      <c r="G61" s="123" t="s">
        <v>38</v>
      </c>
    </row>
    <row r="62" spans="2:10">
      <c r="B62" s="130"/>
      <c r="C62" s="166"/>
      <c r="D62" s="356" t="s">
        <v>408</v>
      </c>
      <c r="E62" s="356" t="s">
        <v>347</v>
      </c>
      <c r="F62" s="310" t="s">
        <v>333</v>
      </c>
    </row>
    <row r="63" spans="2:10">
      <c r="B63" s="167"/>
      <c r="C63" s="168"/>
      <c r="D63" s="168"/>
      <c r="E63" s="166"/>
      <c r="F63" s="311"/>
    </row>
    <row r="64" spans="2:10">
      <c r="B64" s="167" t="s">
        <v>213</v>
      </c>
      <c r="C64" s="168"/>
      <c r="D64" s="247">
        <v>0</v>
      </c>
      <c r="E64" s="167">
        <v>0</v>
      </c>
      <c r="F64" s="311">
        <f>8137500+155247+222153370+1+150847921+62162-2178</f>
        <v>381354023</v>
      </c>
    </row>
    <row r="65" spans="2:8">
      <c r="B65" s="167" t="s">
        <v>106</v>
      </c>
      <c r="C65" s="168"/>
      <c r="D65" s="282">
        <f>3000+2066115+120405+8228698</f>
        <v>10418218</v>
      </c>
      <c r="E65" s="167">
        <v>7597962</v>
      </c>
      <c r="F65" s="311"/>
    </row>
    <row r="66" spans="2:8">
      <c r="B66" s="167"/>
      <c r="C66" s="168"/>
      <c r="D66" s="282"/>
      <c r="E66" s="167"/>
      <c r="F66" s="312">
        <f>F64</f>
        <v>381354023</v>
      </c>
      <c r="G66" s="123"/>
    </row>
    <row r="67" spans="2:8">
      <c r="B67" s="434" t="s">
        <v>59</v>
      </c>
      <c r="C67" s="435"/>
      <c r="D67" s="332">
        <f>D65</f>
        <v>10418218</v>
      </c>
      <c r="E67" s="166">
        <f>SUM(E64:E66)</f>
        <v>7597962</v>
      </c>
      <c r="F67" s="309"/>
    </row>
    <row r="68" spans="2:8">
      <c r="D68" s="375"/>
      <c r="F68" s="309"/>
    </row>
    <row r="69" spans="2:8" ht="17.25" customHeight="1">
      <c r="B69" s="248"/>
      <c r="C69" s="165"/>
      <c r="E69" s="249"/>
      <c r="F69" s="309"/>
    </row>
    <row r="70" spans="2:8">
      <c r="B70" s="152" t="s">
        <v>368</v>
      </c>
      <c r="C70" s="165"/>
      <c r="E70" s="152"/>
      <c r="F70" s="310" t="s">
        <v>333</v>
      </c>
    </row>
    <row r="71" spans="2:8">
      <c r="B71" s="165"/>
      <c r="C71" s="165"/>
      <c r="E71" s="152"/>
      <c r="F71" s="311"/>
    </row>
    <row r="72" spans="2:8">
      <c r="B72" s="130"/>
      <c r="C72" s="166"/>
      <c r="D72" s="356" t="s">
        <v>408</v>
      </c>
      <c r="E72" s="356" t="s">
        <v>347</v>
      </c>
      <c r="F72" s="311">
        <v>16544</v>
      </c>
    </row>
    <row r="73" spans="2:8">
      <c r="B73" s="168"/>
      <c r="C73" s="168"/>
      <c r="D73" s="168"/>
      <c r="E73" s="166"/>
      <c r="F73" s="311">
        <v>4955098</v>
      </c>
      <c r="G73" s="123"/>
      <c r="H73" s="123"/>
    </row>
    <row r="74" spans="2:8">
      <c r="B74" s="168" t="s">
        <v>196</v>
      </c>
      <c r="C74" s="168"/>
      <c r="D74" s="267">
        <f>E74</f>
        <v>21934</v>
      </c>
      <c r="E74" s="167">
        <v>21934</v>
      </c>
      <c r="F74" s="311"/>
    </row>
    <row r="75" spans="2:8">
      <c r="B75" s="168"/>
      <c r="C75" s="168"/>
      <c r="D75" s="168"/>
      <c r="E75" s="166"/>
      <c r="F75" s="312">
        <f>SUM(F72+F73)</f>
        <v>4971642</v>
      </c>
    </row>
    <row r="76" spans="2:8">
      <c r="B76" s="434" t="s">
        <v>59</v>
      </c>
      <c r="C76" s="435"/>
      <c r="D76" s="369">
        <f>D74</f>
        <v>21934</v>
      </c>
      <c r="E76" s="166">
        <f>+E74</f>
        <v>21934</v>
      </c>
    </row>
    <row r="77" spans="2:8">
      <c r="D77" s="375"/>
    </row>
    <row r="80" spans="2:8">
      <c r="B80" s="152" t="s">
        <v>369</v>
      </c>
      <c r="C80" s="165"/>
      <c r="E80" s="152"/>
      <c r="F80" s="309"/>
    </row>
    <row r="81" spans="2:8" ht="18" customHeight="1">
      <c r="B81" s="153"/>
      <c r="C81" s="165"/>
      <c r="E81" s="152"/>
      <c r="F81" s="309"/>
    </row>
    <row r="82" spans="2:8">
      <c r="B82" s="130"/>
      <c r="C82" s="166"/>
      <c r="D82" s="356" t="s">
        <v>408</v>
      </c>
      <c r="E82" s="356" t="s">
        <v>347</v>
      </c>
      <c r="F82" s="310" t="s">
        <v>333</v>
      </c>
    </row>
    <row r="83" spans="2:8">
      <c r="B83" s="130"/>
      <c r="C83" s="166"/>
      <c r="D83" s="356"/>
      <c r="E83" s="356"/>
      <c r="F83" s="310"/>
    </row>
    <row r="84" spans="2:8">
      <c r="B84" s="146" t="s">
        <v>413</v>
      </c>
      <c r="C84" s="168"/>
      <c r="D84" s="167">
        <v>168756</v>
      </c>
      <c r="E84" s="131"/>
      <c r="F84" s="301"/>
    </row>
    <row r="85" spans="2:8">
      <c r="B85" s="145" t="s">
        <v>341</v>
      </c>
      <c r="C85" s="168"/>
      <c r="D85" s="167">
        <f>1714451+54978</f>
        <v>1769429</v>
      </c>
      <c r="E85" s="264">
        <v>1714451</v>
      </c>
      <c r="F85" s="320">
        <v>1715429</v>
      </c>
    </row>
    <row r="86" spans="2:8">
      <c r="B86" s="434" t="s">
        <v>59</v>
      </c>
      <c r="C86" s="435"/>
      <c r="D86" s="332">
        <f>SUM(D84:D85)</f>
        <v>1938185</v>
      </c>
      <c r="E86" s="131">
        <f>SUM(E85:E85)</f>
        <v>1714451</v>
      </c>
      <c r="F86" s="302">
        <v>1715429</v>
      </c>
    </row>
    <row r="87" spans="2:8">
      <c r="B87" s="165"/>
      <c r="C87" s="165"/>
      <c r="E87" s="152"/>
      <c r="F87" s="309"/>
    </row>
    <row r="88" spans="2:8" ht="18.75" customHeight="1">
      <c r="B88" s="152" t="s">
        <v>371</v>
      </c>
      <c r="C88" s="165"/>
      <c r="E88" s="152"/>
      <c r="F88" s="309"/>
      <c r="H88" s="123"/>
    </row>
    <row r="89" spans="2:8">
      <c r="B89" s="153"/>
      <c r="C89" s="165"/>
      <c r="E89" s="152"/>
      <c r="F89" s="309"/>
    </row>
    <row r="90" spans="2:8">
      <c r="B90" s="130"/>
      <c r="C90" s="166"/>
      <c r="D90" s="356" t="s">
        <v>408</v>
      </c>
      <c r="E90" s="356" t="s">
        <v>347</v>
      </c>
      <c r="F90" s="310" t="s">
        <v>333</v>
      </c>
    </row>
    <row r="91" spans="2:8">
      <c r="B91" s="130"/>
      <c r="C91" s="166"/>
      <c r="D91" s="166"/>
      <c r="E91" s="130"/>
      <c r="F91" s="321"/>
    </row>
    <row r="92" spans="2:8">
      <c r="B92" s="146" t="s">
        <v>221</v>
      </c>
      <c r="C92" s="168"/>
      <c r="D92" s="168"/>
      <c r="E92" s="131"/>
      <c r="F92" s="301"/>
    </row>
    <row r="93" spans="2:8">
      <c r="B93" s="146" t="s">
        <v>222</v>
      </c>
      <c r="C93" s="168"/>
      <c r="D93" s="168"/>
      <c r="E93" s="132"/>
      <c r="F93" s="301"/>
    </row>
    <row r="94" spans="2:8">
      <c r="B94" s="145" t="s">
        <v>194</v>
      </c>
      <c r="C94" s="168"/>
      <c r="D94" s="267">
        <f>E94</f>
        <v>3920214</v>
      </c>
      <c r="E94" s="264">
        <v>3920214</v>
      </c>
      <c r="F94" s="320">
        <v>3920214</v>
      </c>
    </row>
    <row r="95" spans="2:8" ht="18.75" customHeight="1">
      <c r="B95" s="146" t="s">
        <v>195</v>
      </c>
      <c r="C95" s="168"/>
      <c r="D95" s="267">
        <f>E95</f>
        <v>19982525</v>
      </c>
      <c r="E95" s="167">
        <f>-17933+20000458</f>
        <v>19982525</v>
      </c>
      <c r="F95" s="301">
        <v>20000458</v>
      </c>
    </row>
    <row r="96" spans="2:8">
      <c r="B96" s="146"/>
      <c r="C96" s="168"/>
      <c r="D96" s="168"/>
      <c r="E96" s="265"/>
      <c r="F96" s="322"/>
      <c r="H96" s="123"/>
    </row>
    <row r="97" spans="2:11">
      <c r="B97" s="434" t="s">
        <v>59</v>
      </c>
      <c r="C97" s="435"/>
      <c r="D97" s="285">
        <f>E97</f>
        <v>23902739</v>
      </c>
      <c r="E97" s="131">
        <f>SUM(E94:E96)</f>
        <v>23902739</v>
      </c>
      <c r="F97" s="302">
        <v>23920672</v>
      </c>
      <c r="J97" s="123" t="s">
        <v>38</v>
      </c>
    </row>
    <row r="98" spans="2:11">
      <c r="B98" s="165"/>
      <c r="C98" s="165"/>
      <c r="E98" s="152"/>
      <c r="F98" s="309"/>
    </row>
    <row r="99" spans="2:11" ht="16.5" customHeight="1">
      <c r="B99" s="152" t="s">
        <v>372</v>
      </c>
      <c r="C99" s="165"/>
      <c r="E99" s="152"/>
      <c r="F99" s="309"/>
    </row>
    <row r="100" spans="2:11">
      <c r="B100" s="153"/>
      <c r="C100" s="165"/>
      <c r="E100" s="152"/>
      <c r="F100" s="309"/>
      <c r="H100" s="125"/>
      <c r="J100" s="78" t="s">
        <v>38</v>
      </c>
    </row>
    <row r="101" spans="2:11">
      <c r="B101" s="130"/>
      <c r="C101" s="166"/>
      <c r="D101" s="356" t="s">
        <v>408</v>
      </c>
      <c r="E101" s="356" t="s">
        <v>347</v>
      </c>
      <c r="F101" s="310" t="s">
        <v>333</v>
      </c>
    </row>
    <row r="102" spans="2:11">
      <c r="B102" s="251"/>
      <c r="C102" s="168"/>
      <c r="D102" s="168"/>
      <c r="E102" s="130"/>
      <c r="F102" s="321"/>
      <c r="J102" s="78" t="s">
        <v>38</v>
      </c>
      <c r="K102" s="123" t="s">
        <v>38</v>
      </c>
    </row>
    <row r="103" spans="2:11" ht="25.5">
      <c r="B103" s="146" t="s">
        <v>315</v>
      </c>
      <c r="C103" s="168"/>
      <c r="D103" s="282">
        <v>282902204</v>
      </c>
      <c r="E103" s="266">
        <v>419206804</v>
      </c>
      <c r="F103" s="323">
        <v>393806180</v>
      </c>
    </row>
    <row r="104" spans="2:11">
      <c r="B104" s="146" t="s">
        <v>291</v>
      </c>
      <c r="C104" s="168"/>
      <c r="D104" s="282">
        <v>0</v>
      </c>
      <c r="E104" s="268">
        <v>0</v>
      </c>
      <c r="F104" s="323"/>
    </row>
    <row r="105" spans="2:11">
      <c r="B105" s="146" t="s">
        <v>219</v>
      </c>
      <c r="C105" s="168"/>
      <c r="D105" s="282">
        <v>0</v>
      </c>
      <c r="E105" s="268">
        <v>0</v>
      </c>
      <c r="F105" s="323"/>
    </row>
    <row r="106" spans="2:11">
      <c r="B106" s="144"/>
      <c r="C106" s="168"/>
      <c r="D106" s="282"/>
      <c r="E106" s="130"/>
      <c r="F106" s="321"/>
    </row>
    <row r="107" spans="2:11">
      <c r="B107" s="434" t="s">
        <v>59</v>
      </c>
      <c r="C107" s="435"/>
      <c r="D107" s="332">
        <f>D103</f>
        <v>282902204</v>
      </c>
      <c r="E107" s="131">
        <f>SUM(E103:E106)</f>
        <v>419206804</v>
      </c>
      <c r="F107" s="302">
        <v>393806180</v>
      </c>
    </row>
    <row r="108" spans="2:11">
      <c r="B108" s="165"/>
      <c r="C108" s="165"/>
      <c r="E108" s="152"/>
      <c r="F108" s="309"/>
    </row>
    <row r="109" spans="2:11" ht="18" customHeight="1">
      <c r="B109" s="152" t="s">
        <v>373</v>
      </c>
      <c r="C109" s="165"/>
      <c r="E109" s="152"/>
      <c r="F109" s="309"/>
    </row>
    <row r="110" spans="2:11">
      <c r="B110" s="153"/>
      <c r="C110" s="165"/>
      <c r="E110" s="152"/>
      <c r="F110" s="309"/>
    </row>
    <row r="111" spans="2:11">
      <c r="B111" s="130"/>
      <c r="C111" s="166"/>
      <c r="D111" s="356" t="s">
        <v>408</v>
      </c>
      <c r="E111" s="356" t="s">
        <v>347</v>
      </c>
      <c r="F111" s="310" t="s">
        <v>333</v>
      </c>
    </row>
    <row r="112" spans="2:11">
      <c r="B112" s="130"/>
      <c r="C112" s="166"/>
      <c r="D112" s="166"/>
      <c r="E112" s="130"/>
      <c r="F112" s="321"/>
    </row>
    <row r="113" spans="2:9" ht="12.75" customHeight="1">
      <c r="B113" s="146" t="s">
        <v>67</v>
      </c>
      <c r="C113" s="168"/>
      <c r="D113" s="168">
        <v>2165</v>
      </c>
      <c r="E113" s="132">
        <v>2165</v>
      </c>
      <c r="F113" s="301">
        <v>2165</v>
      </c>
    </row>
    <row r="114" spans="2:9">
      <c r="B114" s="146"/>
      <c r="C114" s="168"/>
      <c r="D114" s="168"/>
      <c r="E114" s="132"/>
      <c r="F114" s="301"/>
    </row>
    <row r="115" spans="2:9">
      <c r="B115" s="146" t="s">
        <v>98</v>
      </c>
      <c r="C115" s="168"/>
      <c r="D115" s="168"/>
      <c r="E115" s="167"/>
      <c r="F115" s="301"/>
    </row>
    <row r="116" spans="2:9">
      <c r="B116" s="144" t="s">
        <v>68</v>
      </c>
      <c r="C116" s="168"/>
      <c r="D116" s="167">
        <v>63148</v>
      </c>
      <c r="E116" s="132">
        <v>60398</v>
      </c>
      <c r="F116" s="301">
        <v>54172</v>
      </c>
    </row>
    <row r="117" spans="2:9">
      <c r="B117" s="144"/>
      <c r="C117" s="168"/>
      <c r="D117" s="168"/>
      <c r="E117" s="131"/>
      <c r="F117" s="301"/>
    </row>
    <row r="118" spans="2:9">
      <c r="B118" s="434" t="s">
        <v>59</v>
      </c>
      <c r="C118" s="435"/>
      <c r="D118" s="131">
        <f>SUM(D113:D117)</f>
        <v>65313</v>
      </c>
      <c r="E118" s="131">
        <f>SUM(E113:E117)</f>
        <v>62563</v>
      </c>
      <c r="F118" s="302">
        <v>56337</v>
      </c>
    </row>
    <row r="119" spans="2:9">
      <c r="B119" s="165"/>
      <c r="C119" s="165"/>
      <c r="E119" s="152"/>
      <c r="F119" s="309"/>
      <c r="G119" s="123"/>
      <c r="H119" s="123"/>
    </row>
    <row r="120" spans="2:9" ht="18" customHeight="1">
      <c r="B120" s="152" t="s">
        <v>374</v>
      </c>
      <c r="C120" s="165"/>
      <c r="E120" s="152"/>
      <c r="F120" s="309"/>
      <c r="H120" s="123"/>
    </row>
    <row r="121" spans="2:9">
      <c r="B121" s="153"/>
      <c r="C121" s="165"/>
      <c r="E121" s="152"/>
      <c r="F121" s="309"/>
    </row>
    <row r="122" spans="2:9">
      <c r="B122" s="130"/>
      <c r="C122" s="166"/>
      <c r="D122" s="356" t="s">
        <v>408</v>
      </c>
      <c r="E122" s="356" t="s">
        <v>347</v>
      </c>
      <c r="F122" s="310" t="s">
        <v>333</v>
      </c>
    </row>
    <row r="123" spans="2:9">
      <c r="B123" s="251"/>
      <c r="C123" s="168"/>
      <c r="D123" s="168"/>
      <c r="E123" s="130"/>
      <c r="F123" s="321"/>
    </row>
    <row r="124" spans="2:9">
      <c r="B124" s="132" t="s">
        <v>348</v>
      </c>
      <c r="C124" s="168"/>
      <c r="D124" s="363">
        <v>0</v>
      </c>
      <c r="E124" s="264">
        <v>235938</v>
      </c>
      <c r="F124" s="320">
        <v>2315</v>
      </c>
    </row>
    <row r="125" spans="2:9">
      <c r="B125" s="132" t="s">
        <v>157</v>
      </c>
      <c r="C125" s="168"/>
      <c r="D125" s="282">
        <v>177</v>
      </c>
      <c r="E125" s="264">
        <v>0</v>
      </c>
      <c r="F125" s="320">
        <v>46061</v>
      </c>
    </row>
    <row r="126" spans="2:9">
      <c r="B126" s="146" t="s">
        <v>409</v>
      </c>
      <c r="C126" s="168"/>
      <c r="D126" s="282">
        <v>57824</v>
      </c>
      <c r="E126" s="282">
        <v>0</v>
      </c>
      <c r="F126" s="322">
        <v>373847</v>
      </c>
      <c r="G126" s="371"/>
    </row>
    <row r="127" spans="2:9">
      <c r="B127" s="434" t="s">
        <v>59</v>
      </c>
      <c r="C127" s="435"/>
      <c r="D127" s="131">
        <f>SUM(D124:D126)</f>
        <v>58001</v>
      </c>
      <c r="E127" s="131">
        <f>SUM(E124:E126)</f>
        <v>235938</v>
      </c>
      <c r="F127" s="302">
        <f>SUM(F124:F126)</f>
        <v>422223</v>
      </c>
    </row>
    <row r="128" spans="2:9" ht="15.75" customHeight="1">
      <c r="B128" s="165"/>
      <c r="C128" s="165"/>
      <c r="D128" s="333"/>
      <c r="E128" s="152"/>
      <c r="F128" s="309"/>
      <c r="I128" s="123"/>
    </row>
    <row r="129" spans="2:10">
      <c r="B129" s="165"/>
      <c r="C129" s="165"/>
      <c r="E129" s="152"/>
      <c r="F129" s="309"/>
    </row>
    <row r="130" spans="2:10">
      <c r="B130" s="165"/>
      <c r="C130" s="165"/>
      <c r="E130" s="152"/>
      <c r="F130" s="309"/>
      <c r="H130" s="123"/>
    </row>
    <row r="131" spans="2:10" ht="18" customHeight="1">
      <c r="B131" s="152" t="s">
        <v>375</v>
      </c>
      <c r="C131" s="165"/>
      <c r="E131" s="152"/>
      <c r="F131" s="309"/>
      <c r="G131" s="98"/>
      <c r="H131" s="123"/>
    </row>
    <row r="132" spans="2:10">
      <c r="B132" s="153"/>
      <c r="C132" s="165"/>
      <c r="E132" s="152"/>
      <c r="F132" s="309"/>
    </row>
    <row r="133" spans="2:10">
      <c r="B133" s="130"/>
      <c r="C133" s="166"/>
      <c r="D133" s="356" t="s">
        <v>408</v>
      </c>
      <c r="E133" s="356" t="s">
        <v>347</v>
      </c>
      <c r="F133" s="310" t="s">
        <v>333</v>
      </c>
      <c r="G133" s="123"/>
      <c r="H133" s="123"/>
      <c r="I133" s="123"/>
    </row>
    <row r="134" spans="2:10" ht="17.25" customHeight="1">
      <c r="B134" s="167"/>
      <c r="C134" s="168"/>
      <c r="D134" s="168"/>
      <c r="E134" s="166"/>
      <c r="F134" s="311"/>
      <c r="G134" s="123"/>
      <c r="H134" s="123"/>
    </row>
    <row r="135" spans="2:10">
      <c r="B135" s="167" t="s">
        <v>107</v>
      </c>
      <c r="C135" s="168"/>
      <c r="D135" s="167">
        <v>0</v>
      </c>
      <c r="E135" s="167">
        <v>1002</v>
      </c>
      <c r="F135" s="311">
        <v>14272</v>
      </c>
    </row>
    <row r="136" spans="2:10">
      <c r="B136" s="167" t="s">
        <v>314</v>
      </c>
      <c r="C136" s="168"/>
      <c r="D136" s="167">
        <v>0</v>
      </c>
      <c r="E136" s="167">
        <v>0</v>
      </c>
      <c r="F136" s="311">
        <v>105024</v>
      </c>
    </row>
    <row r="137" spans="2:10">
      <c r="B137" s="437" t="s">
        <v>59</v>
      </c>
      <c r="C137" s="437"/>
      <c r="D137" s="264">
        <f>SUM(D135:D136)</f>
        <v>0</v>
      </c>
      <c r="E137" s="166">
        <f>SUM(E135:E136)</f>
        <v>1002</v>
      </c>
      <c r="F137" s="312">
        <f>SUM(F135:F136)</f>
        <v>119296</v>
      </c>
    </row>
    <row r="138" spans="2:10">
      <c r="B138" s="165"/>
      <c r="C138" s="165"/>
      <c r="E138" s="152"/>
      <c r="F138" s="309"/>
    </row>
    <row r="139" spans="2:10" ht="18.75" customHeight="1">
      <c r="B139" s="152" t="s">
        <v>376</v>
      </c>
      <c r="C139" s="165"/>
      <c r="E139" s="152"/>
      <c r="F139" s="309"/>
      <c r="G139" s="47"/>
      <c r="J139" s="122"/>
    </row>
    <row r="140" spans="2:10" ht="12.75" customHeight="1">
      <c r="B140" s="153"/>
      <c r="C140" s="165"/>
      <c r="E140" s="152"/>
      <c r="F140" s="309"/>
    </row>
    <row r="141" spans="2:10">
      <c r="B141" s="130"/>
      <c r="C141" s="166"/>
      <c r="D141" s="356" t="s">
        <v>408</v>
      </c>
      <c r="E141" s="356" t="s">
        <v>347</v>
      </c>
      <c r="F141" s="310" t="s">
        <v>333</v>
      </c>
      <c r="I141" s="123"/>
    </row>
    <row r="142" spans="2:10">
      <c r="B142" s="270" t="s">
        <v>100</v>
      </c>
      <c r="C142" s="270"/>
      <c r="D142" s="357">
        <v>0</v>
      </c>
      <c r="E142" s="209">
        <v>0</v>
      </c>
      <c r="F142" s="324">
        <v>8741</v>
      </c>
    </row>
    <row r="143" spans="2:10">
      <c r="B143" s="270" t="s">
        <v>140</v>
      </c>
      <c r="C143" s="270"/>
      <c r="D143" s="211">
        <v>5182</v>
      </c>
      <c r="E143" s="209">
        <v>1901</v>
      </c>
      <c r="F143" s="324">
        <v>68323</v>
      </c>
    </row>
    <row r="144" spans="2:10">
      <c r="B144" s="270" t="s">
        <v>143</v>
      </c>
      <c r="C144" s="270"/>
      <c r="D144" s="211">
        <v>0</v>
      </c>
      <c r="E144" s="209">
        <v>0</v>
      </c>
      <c r="F144" s="324">
        <v>2350</v>
      </c>
    </row>
    <row r="145" spans="2:6">
      <c r="B145" s="270" t="s">
        <v>144</v>
      </c>
      <c r="C145" s="270"/>
      <c r="D145" s="211">
        <v>0</v>
      </c>
      <c r="E145" s="209">
        <v>0</v>
      </c>
      <c r="F145" s="324">
        <v>1151</v>
      </c>
    </row>
    <row r="146" spans="2:6">
      <c r="B146" s="270" t="s">
        <v>146</v>
      </c>
      <c r="C146" s="270"/>
      <c r="D146" s="211">
        <v>18142</v>
      </c>
      <c r="E146" s="209">
        <v>20813</v>
      </c>
      <c r="F146" s="324">
        <v>43006</v>
      </c>
    </row>
    <row r="147" spans="2:6">
      <c r="B147" s="271" t="s">
        <v>334</v>
      </c>
      <c r="C147" s="270"/>
      <c r="D147" s="211">
        <v>0</v>
      </c>
      <c r="E147" s="272">
        <v>0</v>
      </c>
      <c r="F147" s="320">
        <v>617</v>
      </c>
    </row>
    <row r="148" spans="2:6">
      <c r="B148" s="271" t="s">
        <v>338</v>
      </c>
      <c r="C148" s="270"/>
      <c r="D148" s="211">
        <v>0</v>
      </c>
      <c r="E148" s="272">
        <v>0</v>
      </c>
      <c r="F148" s="320">
        <v>36000</v>
      </c>
    </row>
    <row r="149" spans="2:6">
      <c r="B149" s="271" t="s">
        <v>348</v>
      </c>
      <c r="C149" s="270"/>
      <c r="D149" s="211">
        <v>1180</v>
      </c>
      <c r="E149" s="272">
        <v>270100</v>
      </c>
      <c r="F149" s="320"/>
    </row>
    <row r="150" spans="2:6">
      <c r="B150" s="438" t="s">
        <v>59</v>
      </c>
      <c r="C150" s="438"/>
      <c r="D150" s="273">
        <f>SUM(D142:D149)</f>
        <v>24504</v>
      </c>
      <c r="E150" s="273">
        <f>SUM(E142:E149)</f>
        <v>292814</v>
      </c>
      <c r="F150" s="312">
        <f>SUM(F142:F148)</f>
        <v>160188</v>
      </c>
    </row>
  </sheetData>
  <mergeCells count="16">
    <mergeCell ref="B97:C97"/>
    <mergeCell ref="B33:F34"/>
    <mergeCell ref="B58:C58"/>
    <mergeCell ref="B67:C67"/>
    <mergeCell ref="B76:C76"/>
    <mergeCell ref="B86:C86"/>
    <mergeCell ref="B137:C137"/>
    <mergeCell ref="B150:C150"/>
    <mergeCell ref="B107:C107"/>
    <mergeCell ref="B118:C118"/>
    <mergeCell ref="B127:C127"/>
    <mergeCell ref="B7:C7"/>
    <mergeCell ref="B16:C16"/>
    <mergeCell ref="B18:C18"/>
    <mergeCell ref="B17:C17"/>
    <mergeCell ref="B31:C31"/>
  </mergeCells>
  <pageMargins left="0.7" right="0.7" top="0.75" bottom="0.75" header="0.3" footer="0.3"/>
  <pageSetup paperSize="9" scale="56" fitToHeight="2" orientation="portrait" r:id="rId1"/>
  <rowBreaks count="1" manualBreakCount="1"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D11" zoomScale="90" zoomScaleNormal="90" zoomScaleSheetLayoutView="100" workbookViewId="0">
      <selection activeCell="G33" sqref="G33"/>
    </sheetView>
  </sheetViews>
  <sheetFormatPr defaultRowHeight="12.75"/>
  <cols>
    <col min="1" max="1" width="33.28515625" style="153" customWidth="1"/>
    <col min="2" max="2" width="16.85546875" style="153" customWidth="1"/>
    <col min="3" max="3" width="17.28515625" style="153" customWidth="1"/>
    <col min="4" max="4" width="16.28515625" style="153" customWidth="1"/>
    <col min="5" max="5" width="17.5703125" style="153" customWidth="1"/>
    <col min="6" max="6" width="16.5703125" style="153" customWidth="1"/>
    <col min="7" max="7" width="16.42578125" style="153" customWidth="1"/>
    <col min="8" max="8" width="17" style="153" bestFit="1" customWidth="1"/>
    <col min="9" max="9" width="17.5703125" style="153" customWidth="1"/>
    <col min="10" max="10" width="18.85546875" style="153" customWidth="1"/>
    <col min="11" max="11" width="17.28515625" style="153" customWidth="1"/>
    <col min="12" max="16384" width="9.140625" style="153"/>
  </cols>
  <sheetData>
    <row r="1" spans="1:12" ht="15">
      <c r="A1" s="337" t="str">
        <f>+'NOTES ALL'!B1</f>
        <v>ATCOMAART SERVICES LIMITED</v>
      </c>
      <c r="B1" s="337"/>
      <c r="C1" s="337"/>
      <c r="D1" s="337"/>
      <c r="E1" s="337"/>
      <c r="F1" s="364"/>
      <c r="G1" s="337"/>
      <c r="H1" s="337"/>
      <c r="I1" s="337"/>
      <c r="J1" s="337"/>
      <c r="K1" s="337"/>
      <c r="L1" s="337"/>
    </row>
    <row r="2" spans="1:12" ht="15">
      <c r="A2" s="216" t="str">
        <f>+'NOTES ALL'!B2</f>
        <v>NOTES TO FINANCIAL STATEMENTS AS AT 31ST MARCH,2019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15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ht="15">
      <c r="A4" s="255" t="s">
        <v>370</v>
      </c>
      <c r="B4" s="255"/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1:12" ht="15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</row>
    <row r="6" spans="1:12" ht="23.25" customHeight="1">
      <c r="A6" s="440" t="s">
        <v>39</v>
      </c>
      <c r="B6" s="442" t="s">
        <v>64</v>
      </c>
      <c r="C6" s="443"/>
      <c r="D6" s="443"/>
      <c r="E6" s="444"/>
      <c r="F6" s="442" t="s">
        <v>86</v>
      </c>
      <c r="G6" s="443"/>
      <c r="H6" s="443"/>
      <c r="I6" s="444"/>
      <c r="J6" s="442" t="s">
        <v>87</v>
      </c>
      <c r="K6" s="444"/>
      <c r="L6" s="337"/>
    </row>
    <row r="7" spans="1:12" ht="60.75" customHeight="1">
      <c r="A7" s="441"/>
      <c r="B7" s="217" t="s">
        <v>410</v>
      </c>
      <c r="C7" s="353" t="s">
        <v>93</v>
      </c>
      <c r="D7" s="354" t="s">
        <v>96</v>
      </c>
      <c r="E7" s="217" t="s">
        <v>411</v>
      </c>
      <c r="F7" s="217" t="s">
        <v>410</v>
      </c>
      <c r="G7" s="355" t="s">
        <v>94</v>
      </c>
      <c r="H7" s="353" t="s">
        <v>95</v>
      </c>
      <c r="I7" s="217" t="s">
        <v>411</v>
      </c>
      <c r="J7" s="217" t="s">
        <v>411</v>
      </c>
      <c r="K7" s="217" t="s">
        <v>412</v>
      </c>
      <c r="L7" s="337"/>
    </row>
    <row r="8" spans="1:12" ht="15">
      <c r="A8" s="347"/>
      <c r="B8" s="336"/>
      <c r="C8" s="337"/>
      <c r="D8" s="336"/>
      <c r="E8" s="336"/>
      <c r="F8" s="337"/>
      <c r="G8" s="336"/>
      <c r="H8" s="337"/>
      <c r="I8" s="365"/>
      <c r="J8" s="337"/>
      <c r="K8" s="365"/>
      <c r="L8" s="337"/>
    </row>
    <row r="9" spans="1:12" ht="17.25">
      <c r="A9" s="335" t="s">
        <v>224</v>
      </c>
      <c r="B9" s="336"/>
      <c r="C9" s="337"/>
      <c r="D9" s="336"/>
      <c r="E9" s="336"/>
      <c r="F9" s="337"/>
      <c r="G9" s="336"/>
      <c r="H9" s="337"/>
      <c r="I9" s="336"/>
      <c r="J9" s="337"/>
      <c r="K9" s="336"/>
      <c r="L9" s="337"/>
    </row>
    <row r="10" spans="1:12" ht="15">
      <c r="A10" s="338"/>
      <c r="B10" s="336"/>
      <c r="C10" s="337"/>
      <c r="D10" s="336"/>
      <c r="E10" s="336"/>
      <c r="F10" s="337"/>
      <c r="G10" s="336"/>
      <c r="H10" s="337"/>
      <c r="I10" s="336"/>
      <c r="J10" s="337"/>
      <c r="K10" s="336"/>
      <c r="L10" s="337"/>
    </row>
    <row r="11" spans="1:12" ht="15">
      <c r="A11" s="339" t="s">
        <v>150</v>
      </c>
      <c r="B11" s="336">
        <v>26552</v>
      </c>
      <c r="C11" s="337">
        <v>0</v>
      </c>
      <c r="D11" s="336">
        <v>0</v>
      </c>
      <c r="E11" s="336">
        <f>+B11+C11-D11</f>
        <v>26552</v>
      </c>
      <c r="F11" s="340">
        <v>26552</v>
      </c>
      <c r="G11" s="341"/>
      <c r="H11" s="337">
        <f>E11-F11</f>
        <v>0</v>
      </c>
      <c r="I11" s="336">
        <f>+F11+G11+H11</f>
        <v>26552</v>
      </c>
      <c r="J11" s="337">
        <f>+E11-I11</f>
        <v>0</v>
      </c>
      <c r="K11" s="336">
        <f>+B11-F11</f>
        <v>0</v>
      </c>
      <c r="L11" s="337"/>
    </row>
    <row r="12" spans="1:12" ht="15">
      <c r="A12" s="339" t="s">
        <v>151</v>
      </c>
      <c r="B12" s="336">
        <v>207400</v>
      </c>
      <c r="C12" s="337">
        <v>0</v>
      </c>
      <c r="D12" s="336">
        <v>0</v>
      </c>
      <c r="E12" s="336">
        <f>+B12+C12-D12</f>
        <v>207400</v>
      </c>
      <c r="F12" s="340">
        <v>207400</v>
      </c>
      <c r="G12" s="341"/>
      <c r="H12" s="337">
        <f>E12-F12</f>
        <v>0</v>
      </c>
      <c r="I12" s="336">
        <f>+F12+G12+H12</f>
        <v>207400</v>
      </c>
      <c r="J12" s="337">
        <f>+E12-I12</f>
        <v>0</v>
      </c>
      <c r="K12" s="336">
        <f>+B12-F12</f>
        <v>0</v>
      </c>
      <c r="L12" s="337"/>
    </row>
    <row r="13" spans="1:12" ht="15">
      <c r="A13" s="339" t="s">
        <v>152</v>
      </c>
      <c r="B13" s="336">
        <v>204000</v>
      </c>
      <c r="C13" s="337">
        <v>0</v>
      </c>
      <c r="D13" s="336">
        <v>0</v>
      </c>
      <c r="E13" s="336">
        <f>+B13+C13-D13</f>
        <v>204000</v>
      </c>
      <c r="F13" s="340">
        <v>204000</v>
      </c>
      <c r="G13" s="341"/>
      <c r="H13" s="337">
        <f>E13-F13</f>
        <v>0</v>
      </c>
      <c r="I13" s="336">
        <f>+F13+G13+H13</f>
        <v>204000</v>
      </c>
      <c r="J13" s="337">
        <f>+E13-I13</f>
        <v>0</v>
      </c>
      <c r="K13" s="336">
        <f>+B13-F13</f>
        <v>0</v>
      </c>
      <c r="L13" s="337"/>
    </row>
    <row r="14" spans="1:12" ht="15">
      <c r="A14" s="339"/>
      <c r="B14" s="342">
        <v>437952</v>
      </c>
      <c r="C14" s="342">
        <v>0</v>
      </c>
      <c r="D14" s="343">
        <v>0</v>
      </c>
      <c r="E14" s="342">
        <f>SUM(E11:E13)</f>
        <v>437952</v>
      </c>
      <c r="F14" s="344">
        <f>SUM(F11:F13)</f>
        <v>437952</v>
      </c>
      <c r="G14" s="342">
        <f>SUM(G11:G13)</f>
        <v>0</v>
      </c>
      <c r="H14" s="342">
        <f>H11+H12+H13</f>
        <v>0</v>
      </c>
      <c r="I14" s="342">
        <f>+F14+G14+H14</f>
        <v>437952</v>
      </c>
      <c r="J14" s="342">
        <f>SUM(J11:J13)</f>
        <v>0</v>
      </c>
      <c r="K14" s="342">
        <f>SUM(K11:K13)</f>
        <v>0</v>
      </c>
      <c r="L14" s="337"/>
    </row>
    <row r="15" spans="1:12" ht="15">
      <c r="A15" s="339"/>
      <c r="B15" s="336"/>
      <c r="C15" s="337"/>
      <c r="D15" s="336"/>
      <c r="E15" s="336"/>
      <c r="F15" s="345"/>
      <c r="G15" s="336"/>
      <c r="H15" s="337"/>
      <c r="I15" s="336"/>
      <c r="J15" s="337"/>
      <c r="K15" s="336"/>
      <c r="L15" s="337"/>
    </row>
    <row r="16" spans="1:12" ht="15">
      <c r="A16" s="339" t="s">
        <v>104</v>
      </c>
      <c r="B16" s="336">
        <v>58020</v>
      </c>
      <c r="C16" s="337">
        <v>0</v>
      </c>
      <c r="D16" s="336">
        <v>0</v>
      </c>
      <c r="E16" s="336">
        <f>+B16+C16-D16</f>
        <v>58020</v>
      </c>
      <c r="F16" s="340">
        <v>58020</v>
      </c>
      <c r="G16" s="336"/>
      <c r="H16" s="337"/>
      <c r="I16" s="336">
        <f>+F16+G16+H16</f>
        <v>58020</v>
      </c>
      <c r="J16" s="337">
        <f>+E16-I16</f>
        <v>0</v>
      </c>
      <c r="K16" s="336">
        <f>+B16-F16</f>
        <v>0</v>
      </c>
      <c r="L16" s="337"/>
    </row>
    <row r="17" spans="1:12" ht="15">
      <c r="A17" s="339"/>
      <c r="B17" s="336"/>
      <c r="C17" s="337"/>
      <c r="D17" s="336"/>
      <c r="E17" s="336"/>
      <c r="F17" s="340"/>
      <c r="G17" s="336" t="s">
        <v>38</v>
      </c>
      <c r="H17" s="337"/>
      <c r="I17" s="336"/>
      <c r="J17" s="337"/>
      <c r="K17" s="336"/>
      <c r="L17" s="337"/>
    </row>
    <row r="18" spans="1:12" ht="15">
      <c r="A18" s="339" t="s">
        <v>84</v>
      </c>
      <c r="B18" s="336">
        <v>1400992</v>
      </c>
      <c r="C18" s="337">
        <v>0</v>
      </c>
      <c r="D18" s="336">
        <v>0</v>
      </c>
      <c r="E18" s="336">
        <f>+B18+C18-D18</f>
        <v>1400992</v>
      </c>
      <c r="F18" s="340">
        <v>1400992</v>
      </c>
      <c r="G18" s="336"/>
      <c r="H18" s="337">
        <f>E18-F18</f>
        <v>0</v>
      </c>
      <c r="I18" s="336">
        <f>+F18+G18+H18</f>
        <v>1400992</v>
      </c>
      <c r="J18" s="337">
        <f>+E18-I18</f>
        <v>0</v>
      </c>
      <c r="K18" s="336">
        <f>+B18-F18</f>
        <v>0</v>
      </c>
      <c r="L18" s="337"/>
    </row>
    <row r="19" spans="1:12" ht="15">
      <c r="A19" s="339"/>
      <c r="B19" s="336"/>
      <c r="C19" s="337"/>
      <c r="D19" s="336"/>
      <c r="E19" s="336"/>
      <c r="F19" s="340"/>
      <c r="G19" s="336"/>
      <c r="H19" s="337"/>
      <c r="I19" s="336"/>
      <c r="J19" s="337"/>
      <c r="K19" s="336"/>
      <c r="L19" s="337"/>
    </row>
    <row r="20" spans="1:12" ht="15">
      <c r="A20" s="339" t="s">
        <v>153</v>
      </c>
      <c r="B20" s="336">
        <v>20750</v>
      </c>
      <c r="C20" s="337">
        <v>0</v>
      </c>
      <c r="D20" s="336">
        <v>0</v>
      </c>
      <c r="E20" s="336">
        <f>+B20+C20-D20</f>
        <v>20750</v>
      </c>
      <c r="F20" s="340">
        <v>20750</v>
      </c>
      <c r="G20" s="336"/>
      <c r="H20" s="337">
        <f>E20-F20</f>
        <v>0</v>
      </c>
      <c r="I20" s="336">
        <f>+F20+G20+H20</f>
        <v>20750</v>
      </c>
      <c r="J20" s="337">
        <f>+E20-I20</f>
        <v>0</v>
      </c>
      <c r="K20" s="336">
        <f>+B20-F20</f>
        <v>0</v>
      </c>
      <c r="L20" s="337"/>
    </row>
    <row r="21" spans="1:12" ht="15">
      <c r="A21" s="339"/>
      <c r="B21" s="336"/>
      <c r="C21" s="337"/>
      <c r="D21" s="336"/>
      <c r="E21" s="336"/>
      <c r="F21" s="340"/>
      <c r="G21" s="336"/>
      <c r="H21" s="337"/>
      <c r="I21" s="336"/>
      <c r="J21" s="337"/>
      <c r="K21" s="336"/>
      <c r="L21" s="337"/>
    </row>
    <row r="22" spans="1:12" ht="15">
      <c r="A22" s="339" t="s">
        <v>154</v>
      </c>
      <c r="B22" s="336">
        <v>32000</v>
      </c>
      <c r="C22" s="337">
        <v>0</v>
      </c>
      <c r="D22" s="336">
        <v>0</v>
      </c>
      <c r="E22" s="336">
        <f>+B22+C22-D22</f>
        <v>32000</v>
      </c>
      <c r="F22" s="340">
        <v>32000</v>
      </c>
      <c r="G22" s="336"/>
      <c r="H22" s="337"/>
      <c r="I22" s="336">
        <f>+F22+G22+H22</f>
        <v>32000</v>
      </c>
      <c r="J22" s="337">
        <f>+E22-I22</f>
        <v>0</v>
      </c>
      <c r="K22" s="336">
        <f>+B22-F22</f>
        <v>0</v>
      </c>
      <c r="L22" s="337"/>
    </row>
    <row r="23" spans="1:12" ht="15">
      <c r="A23" s="339"/>
      <c r="B23" s="336"/>
      <c r="C23" s="337"/>
      <c r="D23" s="336"/>
      <c r="E23" s="336"/>
      <c r="F23" s="340"/>
      <c r="G23" s="336"/>
      <c r="H23" s="337"/>
      <c r="I23" s="336"/>
      <c r="J23" s="337"/>
      <c r="K23" s="336"/>
      <c r="L23" s="337"/>
    </row>
    <row r="24" spans="1:12" ht="15">
      <c r="A24" s="339" t="s">
        <v>155</v>
      </c>
      <c r="B24" s="336">
        <v>7672</v>
      </c>
      <c r="C24" s="337">
        <v>0</v>
      </c>
      <c r="D24" s="336">
        <v>0</v>
      </c>
      <c r="E24" s="336">
        <f>+B24+C24-D24</f>
        <v>7672</v>
      </c>
      <c r="F24" s="340">
        <v>7672</v>
      </c>
      <c r="G24" s="336"/>
      <c r="H24" s="337">
        <f>E24-F24</f>
        <v>0</v>
      </c>
      <c r="I24" s="336">
        <f>+F24+G24+H24</f>
        <v>7672</v>
      </c>
      <c r="J24" s="337">
        <f>+E24-I24</f>
        <v>0</v>
      </c>
      <c r="K24" s="336">
        <f>+B24-F24</f>
        <v>0</v>
      </c>
      <c r="L24" s="337"/>
    </row>
    <row r="25" spans="1:12" ht="15">
      <c r="A25" s="339"/>
      <c r="B25" s="336"/>
      <c r="C25" s="337"/>
      <c r="D25" s="336"/>
      <c r="E25" s="336">
        <f>+B25+C25-D25</f>
        <v>0</v>
      </c>
      <c r="F25" s="340"/>
      <c r="G25" s="336"/>
      <c r="H25" s="337"/>
      <c r="I25" s="336"/>
      <c r="J25" s="337"/>
      <c r="K25" s="336"/>
      <c r="L25" s="337"/>
    </row>
    <row r="26" spans="1:12" ht="15">
      <c r="A26" s="339" t="s">
        <v>122</v>
      </c>
      <c r="B26" s="336">
        <v>535589</v>
      </c>
      <c r="C26" s="337">
        <v>0</v>
      </c>
      <c r="D26" s="336">
        <v>0</v>
      </c>
      <c r="E26" s="336">
        <f>+B26+C26-D26</f>
        <v>535589</v>
      </c>
      <c r="F26" s="340">
        <v>452145</v>
      </c>
      <c r="G26" s="336">
        <v>35706</v>
      </c>
      <c r="H26" s="337">
        <v>0</v>
      </c>
      <c r="I26" s="336">
        <f>+F26+G26+H26</f>
        <v>487851</v>
      </c>
      <c r="J26" s="337">
        <f>+E26-I26</f>
        <v>47738</v>
      </c>
      <c r="K26" s="336">
        <f>+B26-F26</f>
        <v>83444</v>
      </c>
      <c r="L26" s="337"/>
    </row>
    <row r="27" spans="1:12" ht="15">
      <c r="A27" s="339"/>
      <c r="B27" s="336"/>
      <c r="C27" s="337"/>
      <c r="D27" s="336"/>
      <c r="E27" s="336"/>
      <c r="F27" s="340"/>
      <c r="G27" s="336"/>
      <c r="H27" s="337"/>
      <c r="I27" s="336"/>
      <c r="J27" s="337"/>
      <c r="K27" s="336"/>
      <c r="L27" s="337"/>
    </row>
    <row r="28" spans="1:12" ht="15">
      <c r="A28" s="339" t="s">
        <v>85</v>
      </c>
      <c r="B28" s="336">
        <f>141252+69334</f>
        <v>210586</v>
      </c>
      <c r="C28" s="337">
        <v>0</v>
      </c>
      <c r="D28" s="336">
        <v>0</v>
      </c>
      <c r="E28" s="336">
        <f>+B28+C28-D28</f>
        <v>210586</v>
      </c>
      <c r="F28" s="337">
        <v>210586</v>
      </c>
      <c r="G28" s="336">
        <v>0</v>
      </c>
      <c r="H28" s="337"/>
      <c r="I28" s="336">
        <f>F28+G28</f>
        <v>210586</v>
      </c>
      <c r="J28" s="337">
        <f>+E28-I28</f>
        <v>0</v>
      </c>
      <c r="K28" s="336">
        <f>+B28-F28</f>
        <v>0</v>
      </c>
      <c r="L28" s="337"/>
    </row>
    <row r="29" spans="1:12" ht="10.5" customHeight="1">
      <c r="A29" s="339"/>
      <c r="B29" s="336"/>
      <c r="C29" s="337"/>
      <c r="D29" s="336"/>
      <c r="E29" s="336"/>
      <c r="F29" s="337"/>
      <c r="G29" s="336"/>
      <c r="H29" s="337"/>
      <c r="I29" s="336"/>
      <c r="J29" s="337"/>
      <c r="K29" s="336"/>
      <c r="L29" s="337"/>
    </row>
    <row r="30" spans="1:12" ht="15">
      <c r="A30" s="346" t="s">
        <v>223</v>
      </c>
      <c r="B30" s="336"/>
      <c r="C30" s="337"/>
      <c r="D30" s="336"/>
      <c r="E30" s="336"/>
      <c r="F30" s="340"/>
      <c r="G30" s="336"/>
      <c r="H30" s="337"/>
      <c r="I30" s="336"/>
      <c r="J30" s="337"/>
      <c r="K30" s="336"/>
      <c r="L30" s="337"/>
    </row>
    <row r="31" spans="1:12" ht="15">
      <c r="A31" s="339"/>
      <c r="B31" s="336"/>
      <c r="C31" s="337"/>
      <c r="D31" s="336"/>
      <c r="E31" s="336"/>
      <c r="F31" s="340"/>
      <c r="G31" s="336"/>
      <c r="H31" s="337"/>
      <c r="I31" s="336"/>
      <c r="J31" s="337"/>
      <c r="K31" s="336"/>
      <c r="L31" s="337"/>
    </row>
    <row r="32" spans="1:12" ht="15">
      <c r="A32" s="339" t="s">
        <v>156</v>
      </c>
      <c r="B32" s="336">
        <v>14581100</v>
      </c>
      <c r="C32" s="337"/>
      <c r="D32" s="336">
        <v>0</v>
      </c>
      <c r="E32" s="336">
        <f>B32-D32</f>
        <v>14581100</v>
      </c>
      <c r="F32" s="337">
        <v>14581100</v>
      </c>
      <c r="G32" s="336">
        <v>0</v>
      </c>
      <c r="H32" s="337"/>
      <c r="I32" s="336">
        <f>F32+G32+H32</f>
        <v>14581100</v>
      </c>
      <c r="J32" s="337">
        <f>+E32-I32</f>
        <v>0</v>
      </c>
      <c r="K32" s="336">
        <v>0</v>
      </c>
      <c r="L32" s="337"/>
    </row>
    <row r="33" spans="1:12" ht="15">
      <c r="A33" s="347"/>
      <c r="B33" s="336"/>
      <c r="C33" s="337"/>
      <c r="D33" s="336"/>
      <c r="E33" s="336"/>
      <c r="F33" s="337"/>
      <c r="G33" s="336"/>
      <c r="H33" s="337"/>
      <c r="I33" s="336"/>
      <c r="J33" s="337"/>
      <c r="K33" s="336"/>
      <c r="L33" s="337"/>
    </row>
    <row r="34" spans="1:12" ht="18.75" customHeight="1">
      <c r="A34" s="367" t="s">
        <v>59</v>
      </c>
      <c r="B34" s="348">
        <f t="shared" ref="B34:F34" si="0">SUM(B16:B32)+B14</f>
        <v>17284661</v>
      </c>
      <c r="C34" s="349">
        <f t="shared" si="0"/>
        <v>0</v>
      </c>
      <c r="D34" s="348">
        <f t="shared" si="0"/>
        <v>0</v>
      </c>
      <c r="E34" s="349">
        <f t="shared" si="0"/>
        <v>17284661</v>
      </c>
      <c r="F34" s="348">
        <f t="shared" si="0"/>
        <v>17201217</v>
      </c>
      <c r="G34" s="349">
        <f>G26+G28</f>
        <v>35706</v>
      </c>
      <c r="H34" s="361">
        <f>SUM(H16:H32)+H14</f>
        <v>0</v>
      </c>
      <c r="I34" s="349">
        <f>F34+G34</f>
        <v>17236923</v>
      </c>
      <c r="J34" s="348">
        <f>E34-I34</f>
        <v>47738</v>
      </c>
      <c r="K34" s="350">
        <f>E34-F34</f>
        <v>83444</v>
      </c>
      <c r="L34" s="337"/>
    </row>
    <row r="35" spans="1:12" ht="21" customHeight="1">
      <c r="A35" s="368" t="s">
        <v>97</v>
      </c>
      <c r="B35" s="351">
        <f>B34</f>
        <v>17284661</v>
      </c>
      <c r="C35" s="352">
        <v>0</v>
      </c>
      <c r="D35" s="351">
        <v>0</v>
      </c>
      <c r="E35" s="351">
        <v>17284661</v>
      </c>
      <c r="F35" s="352">
        <f>I35-G35</f>
        <v>17142450</v>
      </c>
      <c r="G35" s="351">
        <v>58767</v>
      </c>
      <c r="H35" s="362">
        <v>0</v>
      </c>
      <c r="I35" s="351">
        <f>F34</f>
        <v>17201217</v>
      </c>
      <c r="J35" s="352">
        <f>E35-I35</f>
        <v>83444</v>
      </c>
      <c r="K35" s="351">
        <f>E35-F35</f>
        <v>142211</v>
      </c>
      <c r="L35" s="337"/>
    </row>
    <row r="36" spans="1:12" ht="15" hidden="1">
      <c r="A36" s="337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</row>
    <row r="37" spans="1:12" ht="15" hidden="1">
      <c r="A37" s="337" t="s">
        <v>321</v>
      </c>
      <c r="B37" s="337"/>
      <c r="C37" s="337" t="s">
        <v>38</v>
      </c>
      <c r="D37" s="337"/>
      <c r="E37" s="337"/>
      <c r="F37" s="337"/>
      <c r="G37" s="366" t="s">
        <v>38</v>
      </c>
      <c r="H37" s="366"/>
      <c r="I37" s="337"/>
      <c r="J37" s="337"/>
      <c r="K37" s="337"/>
      <c r="L37" s="337"/>
    </row>
    <row r="38" spans="1:12" ht="15" hidden="1">
      <c r="A38" s="337"/>
      <c r="B38" s="337"/>
      <c r="C38" s="337"/>
      <c r="D38" s="337"/>
      <c r="E38" s="337"/>
      <c r="F38" s="337"/>
      <c r="G38" s="337"/>
      <c r="H38" s="337"/>
      <c r="I38" s="337"/>
      <c r="J38" s="366"/>
      <c r="K38" s="337"/>
      <c r="L38" s="337"/>
    </row>
    <row r="39" spans="1:12" s="410" customFormat="1" hidden="1">
      <c r="A39" s="410" t="s">
        <v>85</v>
      </c>
      <c r="B39" s="410">
        <f>B28+B24+B22</f>
        <v>250258</v>
      </c>
      <c r="C39" s="410">
        <f t="shared" ref="C39:K39" si="1">C28+C24+C22</f>
        <v>0</v>
      </c>
      <c r="D39" s="410">
        <f t="shared" si="1"/>
        <v>0</v>
      </c>
      <c r="E39" s="410">
        <f t="shared" si="1"/>
        <v>250258</v>
      </c>
      <c r="F39" s="410">
        <f t="shared" si="1"/>
        <v>250258</v>
      </c>
      <c r="G39" s="410">
        <f t="shared" si="1"/>
        <v>0</v>
      </c>
      <c r="H39" s="410">
        <f t="shared" si="1"/>
        <v>0</v>
      </c>
      <c r="I39" s="410">
        <f t="shared" si="1"/>
        <v>250258</v>
      </c>
      <c r="J39" s="410">
        <f t="shared" si="1"/>
        <v>0</v>
      </c>
      <c r="K39" s="410">
        <f t="shared" si="1"/>
        <v>0</v>
      </c>
    </row>
    <row r="40" spans="1:12" s="410" customFormat="1" hidden="1">
      <c r="A40" s="410" t="s">
        <v>402</v>
      </c>
      <c r="B40" s="410">
        <f>B26+B16</f>
        <v>593609</v>
      </c>
      <c r="C40" s="410">
        <f t="shared" ref="C40:K40" si="2">C26+C16</f>
        <v>0</v>
      </c>
      <c r="D40" s="410">
        <f t="shared" si="2"/>
        <v>0</v>
      </c>
      <c r="E40" s="410">
        <f t="shared" si="2"/>
        <v>593609</v>
      </c>
      <c r="F40" s="410">
        <f t="shared" si="2"/>
        <v>510165</v>
      </c>
      <c r="G40" s="410">
        <f t="shared" si="2"/>
        <v>35706</v>
      </c>
      <c r="H40" s="410">
        <f t="shared" si="2"/>
        <v>0</v>
      </c>
      <c r="I40" s="410">
        <f t="shared" si="2"/>
        <v>545871</v>
      </c>
      <c r="J40" s="410">
        <f t="shared" si="2"/>
        <v>47738</v>
      </c>
      <c r="K40" s="410">
        <f t="shared" si="2"/>
        <v>83444</v>
      </c>
    </row>
    <row r="41" spans="1:12" s="410" customFormat="1" hidden="1">
      <c r="A41" s="410" t="s">
        <v>120</v>
      </c>
      <c r="B41" s="410">
        <f>B32+B14+B20</f>
        <v>15039802</v>
      </c>
      <c r="C41" s="410">
        <f t="shared" ref="C41:K41" si="3">C32+C14+C20</f>
        <v>0</v>
      </c>
      <c r="D41" s="410">
        <f t="shared" si="3"/>
        <v>0</v>
      </c>
      <c r="E41" s="410">
        <f t="shared" si="3"/>
        <v>15039802</v>
      </c>
      <c r="F41" s="410">
        <f t="shared" si="3"/>
        <v>15039802</v>
      </c>
      <c r="G41" s="410">
        <f t="shared" si="3"/>
        <v>0</v>
      </c>
      <c r="H41" s="410">
        <f t="shared" si="3"/>
        <v>0</v>
      </c>
      <c r="I41" s="410">
        <f t="shared" si="3"/>
        <v>15039802</v>
      </c>
      <c r="J41" s="410">
        <f t="shared" si="3"/>
        <v>0</v>
      </c>
      <c r="K41" s="410">
        <f t="shared" si="3"/>
        <v>0</v>
      </c>
    </row>
    <row r="42" spans="1:12" s="410" customFormat="1" hidden="1">
      <c r="A42" s="410" t="s">
        <v>403</v>
      </c>
      <c r="B42" s="410">
        <f>B18</f>
        <v>1400992</v>
      </c>
      <c r="C42" s="410">
        <f t="shared" ref="C42:K42" si="4">C18</f>
        <v>0</v>
      </c>
      <c r="D42" s="410">
        <f t="shared" si="4"/>
        <v>0</v>
      </c>
      <c r="E42" s="410">
        <f t="shared" si="4"/>
        <v>1400992</v>
      </c>
      <c r="F42" s="410">
        <f t="shared" si="4"/>
        <v>1400992</v>
      </c>
      <c r="G42" s="410">
        <f t="shared" si="4"/>
        <v>0</v>
      </c>
      <c r="H42" s="410">
        <f t="shared" si="4"/>
        <v>0</v>
      </c>
      <c r="I42" s="410">
        <f t="shared" si="4"/>
        <v>1400992</v>
      </c>
      <c r="J42" s="410">
        <f t="shared" si="4"/>
        <v>0</v>
      </c>
      <c r="K42" s="410">
        <f t="shared" si="4"/>
        <v>0</v>
      </c>
    </row>
    <row r="43" spans="1:12" hidden="1">
      <c r="K43" s="172"/>
    </row>
    <row r="44" spans="1:12" hidden="1"/>
    <row r="45" spans="1:12" hidden="1"/>
    <row r="46" spans="1:12" hidden="1"/>
    <row r="47" spans="1:12" hidden="1">
      <c r="B47" s="153">
        <v>250258</v>
      </c>
      <c r="C47" s="153">
        <v>0</v>
      </c>
      <c r="D47" s="153">
        <v>0</v>
      </c>
      <c r="E47" s="153">
        <v>250258</v>
      </c>
      <c r="F47" s="153">
        <v>238819</v>
      </c>
      <c r="G47" s="153">
        <v>11439</v>
      </c>
      <c r="H47" s="153">
        <v>0</v>
      </c>
      <c r="I47" s="153">
        <v>250258</v>
      </c>
      <c r="J47" s="153">
        <v>0</v>
      </c>
      <c r="K47" s="153">
        <v>11439</v>
      </c>
    </row>
    <row r="48" spans="1:12" hidden="1">
      <c r="B48" s="153">
        <v>593609</v>
      </c>
      <c r="C48" s="153">
        <v>0</v>
      </c>
      <c r="D48" s="153">
        <v>0</v>
      </c>
      <c r="E48" s="153">
        <v>593609</v>
      </c>
      <c r="F48" s="153">
        <v>474459</v>
      </c>
      <c r="G48" s="153">
        <v>35706</v>
      </c>
      <c r="H48" s="153">
        <v>0</v>
      </c>
      <c r="I48" s="153">
        <v>510165</v>
      </c>
      <c r="J48" s="153">
        <v>83444</v>
      </c>
      <c r="K48" s="153">
        <v>119150</v>
      </c>
    </row>
    <row r="49" spans="2:11" hidden="1">
      <c r="B49" s="153">
        <v>15039802</v>
      </c>
      <c r="C49" s="153">
        <v>0</v>
      </c>
      <c r="D49" s="153">
        <v>0</v>
      </c>
      <c r="E49" s="153">
        <v>15039802</v>
      </c>
      <c r="F49" s="153">
        <v>15039802</v>
      </c>
      <c r="G49" s="153">
        <v>0</v>
      </c>
      <c r="H49" s="153">
        <v>0</v>
      </c>
      <c r="I49" s="153">
        <v>15039802</v>
      </c>
      <c r="J49" s="153">
        <v>0</v>
      </c>
      <c r="K49" s="153">
        <v>0</v>
      </c>
    </row>
    <row r="50" spans="2:11" hidden="1">
      <c r="B50" s="153">
        <v>1400992</v>
      </c>
      <c r="C50" s="153">
        <v>0</v>
      </c>
      <c r="D50" s="153">
        <v>0</v>
      </c>
      <c r="E50" s="153">
        <v>1400992</v>
      </c>
      <c r="F50" s="153">
        <v>1400992</v>
      </c>
      <c r="G50" s="153">
        <v>0</v>
      </c>
      <c r="H50" s="153">
        <v>0</v>
      </c>
      <c r="I50" s="153">
        <v>1400992</v>
      </c>
      <c r="J50" s="153">
        <v>0</v>
      </c>
      <c r="K50" s="153">
        <v>0</v>
      </c>
    </row>
    <row r="51" spans="2:11" hidden="1"/>
    <row r="52" spans="2:11" hidden="1"/>
    <row r="53" spans="2:11" hidden="1"/>
  </sheetData>
  <mergeCells count="4">
    <mergeCell ref="A6:A7"/>
    <mergeCell ref="B6:E6"/>
    <mergeCell ref="F6:I6"/>
    <mergeCell ref="J6:K6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0"/>
  <sheetViews>
    <sheetView topLeftCell="A49" zoomScale="90" zoomScaleNormal="90" workbookViewId="0">
      <selection activeCell="C65" sqref="A1:C65"/>
    </sheetView>
  </sheetViews>
  <sheetFormatPr defaultRowHeight="12.75"/>
  <cols>
    <col min="1" max="1" width="53.42578125" style="100" customWidth="1"/>
    <col min="2" max="2" width="20.42578125" style="100" customWidth="1"/>
    <col min="3" max="3" width="20" style="99" customWidth="1"/>
    <col min="4" max="4" width="10.7109375" style="100" bestFit="1" customWidth="1"/>
    <col min="5" max="5" width="15.140625" style="100" customWidth="1"/>
    <col min="6" max="6" width="9.140625" style="100"/>
    <col min="7" max="7" width="12" style="100" bestFit="1" customWidth="1"/>
    <col min="8" max="9" width="10" style="100" bestFit="1" customWidth="1"/>
    <col min="10" max="10" width="9.140625" style="100"/>
    <col min="11" max="11" width="10" style="100" bestFit="1" customWidth="1"/>
    <col min="12" max="16384" width="9.140625" style="100"/>
  </cols>
  <sheetData>
    <row r="1" spans="1:3">
      <c r="A1" s="274" t="str">
        <f>+'PROVISION FOR TAX'!A1</f>
        <v>ATCOMAART SERVICES LIMITED</v>
      </c>
      <c r="B1" s="274"/>
      <c r="C1" s="275"/>
    </row>
    <row r="2" spans="1:3">
      <c r="A2" s="276"/>
      <c r="B2" s="276"/>
      <c r="C2" s="275"/>
    </row>
    <row r="3" spans="1:3">
      <c r="A3" s="274" t="s">
        <v>262</v>
      </c>
      <c r="B3" s="274"/>
      <c r="C3" s="275"/>
    </row>
    <row r="4" spans="1:3">
      <c r="A4" s="276"/>
      <c r="B4" s="276"/>
      <c r="C4" s="275"/>
    </row>
    <row r="5" spans="1:3" ht="21" customHeight="1">
      <c r="A5" s="277"/>
      <c r="B5" s="356" t="s">
        <v>347</v>
      </c>
      <c r="C5" s="356" t="s">
        <v>343</v>
      </c>
    </row>
    <row r="6" spans="1:3">
      <c r="A6" s="270"/>
      <c r="B6" s="270"/>
      <c r="C6" s="273"/>
    </row>
    <row r="7" spans="1:3">
      <c r="A7" s="278" t="s">
        <v>263</v>
      </c>
      <c r="B7" s="278"/>
      <c r="C7" s="273"/>
    </row>
    <row r="8" spans="1:3">
      <c r="A8" s="270"/>
      <c r="B8" s="270"/>
      <c r="C8" s="273"/>
    </row>
    <row r="9" spans="1:3">
      <c r="A9" s="270" t="s">
        <v>264</v>
      </c>
      <c r="B9" s="279">
        <f>'Profit and Loss - Normal'!E33</f>
        <v>-2209</v>
      </c>
      <c r="C9" s="279">
        <f>'Profit and Loss - Normal'!F33</f>
        <v>-105023</v>
      </c>
    </row>
    <row r="10" spans="1:3">
      <c r="A10" s="280" t="s">
        <v>265</v>
      </c>
      <c r="B10" s="280"/>
      <c r="C10" s="167"/>
    </row>
    <row r="11" spans="1:3">
      <c r="A11" s="270" t="s">
        <v>86</v>
      </c>
      <c r="B11" s="167">
        <f>+'Profit and Loss - Normal'!E20</f>
        <v>35706</v>
      </c>
      <c r="C11" s="167">
        <v>58767</v>
      </c>
    </row>
    <row r="12" spans="1:3">
      <c r="A12" s="132" t="s">
        <v>265</v>
      </c>
      <c r="B12" s="132"/>
      <c r="C12" s="264"/>
    </row>
    <row r="13" spans="1:3">
      <c r="A13" s="280" t="s">
        <v>266</v>
      </c>
      <c r="B13" s="280"/>
      <c r="C13" s="167"/>
    </row>
    <row r="14" spans="1:3">
      <c r="A14" s="270" t="s">
        <v>267</v>
      </c>
      <c r="B14" s="280"/>
      <c r="C14" s="167"/>
    </row>
    <row r="15" spans="1:3">
      <c r="A15" s="270" t="s">
        <v>268</v>
      </c>
      <c r="B15" s="270">
        <v>-227870</v>
      </c>
      <c r="C15" s="132">
        <v>730595</v>
      </c>
    </row>
    <row r="16" spans="1:3">
      <c r="A16" s="270" t="s">
        <v>269</v>
      </c>
      <c r="B16" s="270">
        <v>199960</v>
      </c>
      <c r="C16" s="281">
        <v>-82429</v>
      </c>
    </row>
    <row r="17" spans="1:7">
      <c r="A17" s="270" t="s">
        <v>270</v>
      </c>
      <c r="B17" s="270"/>
      <c r="C17" s="132"/>
    </row>
    <row r="18" spans="1:7">
      <c r="A18" s="270" t="s">
        <v>318</v>
      </c>
      <c r="B18" s="270">
        <v>87415</v>
      </c>
      <c r="C18" s="132">
        <v>382127</v>
      </c>
    </row>
    <row r="19" spans="1:7">
      <c r="A19" s="270" t="s">
        <v>317</v>
      </c>
      <c r="B19" s="270"/>
      <c r="C19" s="207">
        <v>0</v>
      </c>
    </row>
    <row r="20" spans="1:7">
      <c r="A20" s="270" t="s">
        <v>319</v>
      </c>
      <c r="B20" s="270"/>
      <c r="C20" s="132"/>
      <c r="D20" s="118"/>
    </row>
    <row r="21" spans="1:7">
      <c r="A21" s="270"/>
      <c r="B21" s="270"/>
      <c r="C21" s="132"/>
    </row>
    <row r="22" spans="1:7">
      <c r="A22" s="280" t="s">
        <v>271</v>
      </c>
      <c r="B22" s="280"/>
      <c r="C22" s="167"/>
      <c r="G22" s="206"/>
    </row>
    <row r="23" spans="1:7">
      <c r="A23" s="270" t="s">
        <v>272</v>
      </c>
      <c r="B23" s="270"/>
      <c r="C23" s="282"/>
    </row>
    <row r="24" spans="1:7">
      <c r="A24" s="270"/>
      <c r="B24" s="270"/>
      <c r="C24" s="167"/>
    </row>
    <row r="25" spans="1:7">
      <c r="A25" s="280" t="s">
        <v>273</v>
      </c>
      <c r="B25" s="280"/>
      <c r="C25" s="167"/>
    </row>
    <row r="26" spans="1:7">
      <c r="A26" s="270" t="s">
        <v>274</v>
      </c>
      <c r="B26" s="270"/>
      <c r="C26" s="281">
        <v>0</v>
      </c>
    </row>
    <row r="27" spans="1:7">
      <c r="A27" s="270"/>
      <c r="B27" s="270"/>
      <c r="C27" s="167"/>
    </row>
    <row r="28" spans="1:7">
      <c r="A28" s="280" t="s">
        <v>275</v>
      </c>
      <c r="B28" s="170">
        <f>SUM(B9:B27)</f>
        <v>93002</v>
      </c>
      <c r="C28" s="170">
        <f>SUM(C9:C27)</f>
        <v>984037</v>
      </c>
    </row>
    <row r="29" spans="1:7">
      <c r="A29" s="270"/>
      <c r="B29" s="270"/>
      <c r="C29" s="167" t="s">
        <v>342</v>
      </c>
    </row>
    <row r="30" spans="1:7">
      <c r="A30" s="278" t="s">
        <v>276</v>
      </c>
      <c r="B30" s="278"/>
      <c r="C30" s="167"/>
    </row>
    <row r="31" spans="1:7">
      <c r="A31" s="270"/>
      <c r="B31" s="270"/>
      <c r="C31" s="167"/>
    </row>
    <row r="32" spans="1:7">
      <c r="A32" s="270" t="s">
        <v>277</v>
      </c>
      <c r="B32" s="270"/>
      <c r="C32" s="209"/>
      <c r="G32" s="206"/>
    </row>
    <row r="33" spans="1:11">
      <c r="A33" s="270" t="s">
        <v>278</v>
      </c>
      <c r="B33" s="270"/>
      <c r="C33" s="210"/>
    </row>
    <row r="34" spans="1:11">
      <c r="A34" s="270" t="s">
        <v>279</v>
      </c>
      <c r="B34" s="270"/>
      <c r="C34" s="210"/>
    </row>
    <row r="35" spans="1:11">
      <c r="A35" s="270" t="s">
        <v>280</v>
      </c>
      <c r="B35" s="270"/>
      <c r="C35" s="210"/>
      <c r="H35" s="102"/>
    </row>
    <row r="36" spans="1:11">
      <c r="A36" s="270"/>
      <c r="B36" s="270"/>
      <c r="C36" s="211"/>
    </row>
    <row r="37" spans="1:11">
      <c r="A37" s="280" t="s">
        <v>281</v>
      </c>
      <c r="B37" s="280"/>
      <c r="C37" s="212"/>
      <c r="D37" s="101"/>
    </row>
    <row r="38" spans="1:11">
      <c r="A38" s="270"/>
      <c r="B38" s="270"/>
      <c r="C38" s="207"/>
      <c r="K38" s="103"/>
    </row>
    <row r="39" spans="1:11">
      <c r="A39" s="278" t="s">
        <v>282</v>
      </c>
      <c r="B39" s="278"/>
      <c r="C39" s="207"/>
    </row>
    <row r="40" spans="1:11">
      <c r="A40" s="270" t="s">
        <v>316</v>
      </c>
      <c r="B40" s="270"/>
      <c r="C40" s="281">
        <v>2499</v>
      </c>
    </row>
    <row r="41" spans="1:11">
      <c r="A41" s="270" t="s">
        <v>320</v>
      </c>
      <c r="B41" s="270"/>
      <c r="C41" s="132"/>
    </row>
    <row r="42" spans="1:11">
      <c r="A42" s="270" t="s">
        <v>283</v>
      </c>
      <c r="B42" s="270"/>
      <c r="C42" s="282"/>
      <c r="I42" s="102"/>
    </row>
    <row r="43" spans="1:11">
      <c r="A43" s="270" t="s">
        <v>345</v>
      </c>
      <c r="B43" s="270"/>
      <c r="C43" s="282">
        <v>-1000000</v>
      </c>
      <c r="E43" s="102"/>
    </row>
    <row r="44" spans="1:11">
      <c r="A44" s="270" t="s">
        <v>337</v>
      </c>
      <c r="B44" s="270"/>
      <c r="C44" s="281"/>
    </row>
    <row r="45" spans="1:11">
      <c r="A45" s="280" t="s">
        <v>284</v>
      </c>
      <c r="B45" s="280">
        <f>SUM(B40:B44)</f>
        <v>0</v>
      </c>
      <c r="C45" s="279">
        <f>C40+C43</f>
        <v>-997501</v>
      </c>
      <c r="G45" s="102"/>
    </row>
    <row r="46" spans="1:11">
      <c r="A46" s="270"/>
      <c r="B46" s="270"/>
      <c r="C46" s="211"/>
    </row>
    <row r="47" spans="1:11">
      <c r="A47" s="280" t="s">
        <v>285</v>
      </c>
      <c r="B47" s="279">
        <f>B45+B28</f>
        <v>93002</v>
      </c>
      <c r="C47" s="279">
        <f>C45+C28</f>
        <v>-13464</v>
      </c>
      <c r="D47" s="102"/>
      <c r="E47" s="102"/>
    </row>
    <row r="48" spans="1:11">
      <c r="A48" s="270"/>
      <c r="B48" s="270"/>
      <c r="C48" s="281"/>
    </row>
    <row r="49" spans="1:7">
      <c r="A49" s="270" t="s">
        <v>286</v>
      </c>
      <c r="B49" s="270">
        <v>60936</v>
      </c>
      <c r="C49" s="132">
        <v>60952</v>
      </c>
    </row>
    <row r="50" spans="1:7">
      <c r="A50" s="270" t="s">
        <v>287</v>
      </c>
      <c r="B50" s="270">
        <v>62563</v>
      </c>
      <c r="C50" s="211">
        <v>60936</v>
      </c>
    </row>
    <row r="51" spans="1:7">
      <c r="A51" s="270" t="s">
        <v>288</v>
      </c>
      <c r="B51" s="279">
        <f>B50-B49</f>
        <v>1627</v>
      </c>
      <c r="C51" s="279">
        <f>C50-C49</f>
        <v>-16</v>
      </c>
      <c r="D51" s="99"/>
      <c r="E51" s="99"/>
    </row>
    <row r="52" spans="1:7">
      <c r="A52" s="387" t="s">
        <v>289</v>
      </c>
      <c r="B52" s="388"/>
      <c r="C52" s="389"/>
    </row>
    <row r="53" spans="1:7">
      <c r="A53" s="390" t="s">
        <v>290</v>
      </c>
      <c r="B53" s="138"/>
      <c r="C53" s="391"/>
    </row>
    <row r="54" spans="1:7">
      <c r="A54" s="390"/>
      <c r="B54" s="138" t="s">
        <v>36</v>
      </c>
      <c r="C54" s="391"/>
    </row>
    <row r="55" spans="1:7">
      <c r="A55" s="392" t="s">
        <v>35</v>
      </c>
      <c r="B55" s="139"/>
      <c r="C55" s="391"/>
      <c r="E55" s="136"/>
      <c r="F55" s="136"/>
      <c r="G55" s="135"/>
    </row>
    <row r="56" spans="1:7">
      <c r="A56" s="393" t="s">
        <v>108</v>
      </c>
      <c r="B56" s="136"/>
      <c r="C56" s="394"/>
    </row>
    <row r="57" spans="1:7">
      <c r="A57" s="393" t="s">
        <v>37</v>
      </c>
      <c r="B57" s="129"/>
      <c r="C57" s="395"/>
    </row>
    <row r="58" spans="1:7">
      <c r="A58" s="396" t="s">
        <v>234</v>
      </c>
      <c r="B58" s="128"/>
      <c r="C58" s="397"/>
    </row>
    <row r="59" spans="1:7">
      <c r="A59" s="392"/>
      <c r="B59" s="138"/>
      <c r="C59" s="397"/>
    </row>
    <row r="60" spans="1:7">
      <c r="A60" s="396"/>
      <c r="B60" s="128"/>
      <c r="C60" s="383"/>
    </row>
    <row r="61" spans="1:7">
      <c r="A61" s="393" t="s">
        <v>109</v>
      </c>
      <c r="B61" s="128" t="s">
        <v>193</v>
      </c>
      <c r="C61" s="397" t="s">
        <v>344</v>
      </c>
    </row>
    <row r="62" spans="1:7">
      <c r="A62" s="398" t="s">
        <v>110</v>
      </c>
      <c r="B62" s="138" t="s">
        <v>197</v>
      </c>
      <c r="C62" s="397" t="s">
        <v>91</v>
      </c>
    </row>
    <row r="63" spans="1:7">
      <c r="A63" s="393" t="s">
        <v>365</v>
      </c>
      <c r="B63" s="137"/>
      <c r="C63" s="395"/>
    </row>
    <row r="64" spans="1:7">
      <c r="A64" s="392" t="s">
        <v>90</v>
      </c>
      <c r="B64" s="135"/>
      <c r="C64" s="399"/>
      <c r="D64" s="137"/>
    </row>
    <row r="65" spans="1:4" ht="14.25">
      <c r="A65" s="384" t="s">
        <v>404</v>
      </c>
      <c r="B65" s="385"/>
      <c r="C65" s="400"/>
      <c r="D65" s="135"/>
    </row>
    <row r="66" spans="1:4">
      <c r="A66" s="276"/>
      <c r="B66" s="276"/>
      <c r="C66" s="140"/>
      <c r="D66" s="135"/>
    </row>
    <row r="69" spans="1:4">
      <c r="C69" s="81"/>
    </row>
    <row r="70" spans="1:4">
      <c r="C70" s="81"/>
    </row>
  </sheetData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52"/>
  <sheetViews>
    <sheetView workbookViewId="0">
      <selection activeCell="D28" sqref="D28"/>
    </sheetView>
  </sheetViews>
  <sheetFormatPr defaultRowHeight="12.75"/>
  <cols>
    <col min="1" max="1" width="9.140625" style="55"/>
    <col min="2" max="2" width="35.42578125" style="55" customWidth="1"/>
    <col min="3" max="3" width="33.5703125" style="55" customWidth="1"/>
    <col min="4" max="4" width="32.5703125" style="62" customWidth="1"/>
    <col min="5" max="5" width="17.5703125" style="54" customWidth="1"/>
    <col min="6" max="6" width="18.5703125" style="54" customWidth="1"/>
    <col min="7" max="256" width="9.140625" style="55"/>
    <col min="257" max="257" width="37.85546875" style="55" customWidth="1"/>
    <col min="258" max="258" width="31.42578125" style="55" customWidth="1"/>
    <col min="259" max="259" width="34.5703125" style="55" bestFit="1" customWidth="1"/>
    <col min="260" max="260" width="17.5703125" style="55" customWidth="1"/>
    <col min="261" max="261" width="18.140625" style="55" customWidth="1"/>
    <col min="262" max="262" width="9.140625" style="55"/>
    <col min="263" max="263" width="10.85546875" style="55" bestFit="1" customWidth="1"/>
    <col min="264" max="512" width="9.140625" style="55"/>
    <col min="513" max="513" width="37.85546875" style="55" customWidth="1"/>
    <col min="514" max="514" width="31.42578125" style="55" customWidth="1"/>
    <col min="515" max="515" width="34.5703125" style="55" bestFit="1" customWidth="1"/>
    <col min="516" max="516" width="17.5703125" style="55" customWidth="1"/>
    <col min="517" max="517" width="18.140625" style="55" customWidth="1"/>
    <col min="518" max="518" width="9.140625" style="55"/>
    <col min="519" max="519" width="10.85546875" style="55" bestFit="1" customWidth="1"/>
    <col min="520" max="768" width="9.140625" style="55"/>
    <col min="769" max="769" width="37.85546875" style="55" customWidth="1"/>
    <col min="770" max="770" width="31.42578125" style="55" customWidth="1"/>
    <col min="771" max="771" width="34.5703125" style="55" bestFit="1" customWidth="1"/>
    <col min="772" max="772" width="17.5703125" style="55" customWidth="1"/>
    <col min="773" max="773" width="18.140625" style="55" customWidth="1"/>
    <col min="774" max="774" width="9.140625" style="55"/>
    <col min="775" max="775" width="10.85546875" style="55" bestFit="1" customWidth="1"/>
    <col min="776" max="1024" width="9.140625" style="55"/>
    <col min="1025" max="1025" width="37.85546875" style="55" customWidth="1"/>
    <col min="1026" max="1026" width="31.42578125" style="55" customWidth="1"/>
    <col min="1027" max="1027" width="34.5703125" style="55" bestFit="1" customWidth="1"/>
    <col min="1028" max="1028" width="17.5703125" style="55" customWidth="1"/>
    <col min="1029" max="1029" width="18.140625" style="55" customWidth="1"/>
    <col min="1030" max="1030" width="9.140625" style="55"/>
    <col min="1031" max="1031" width="10.85546875" style="55" bestFit="1" customWidth="1"/>
    <col min="1032" max="1280" width="9.140625" style="55"/>
    <col min="1281" max="1281" width="37.85546875" style="55" customWidth="1"/>
    <col min="1282" max="1282" width="31.42578125" style="55" customWidth="1"/>
    <col min="1283" max="1283" width="34.5703125" style="55" bestFit="1" customWidth="1"/>
    <col min="1284" max="1284" width="17.5703125" style="55" customWidth="1"/>
    <col min="1285" max="1285" width="18.140625" style="55" customWidth="1"/>
    <col min="1286" max="1286" width="9.140625" style="55"/>
    <col min="1287" max="1287" width="10.85546875" style="55" bestFit="1" customWidth="1"/>
    <col min="1288" max="1536" width="9.140625" style="55"/>
    <col min="1537" max="1537" width="37.85546875" style="55" customWidth="1"/>
    <col min="1538" max="1538" width="31.42578125" style="55" customWidth="1"/>
    <col min="1539" max="1539" width="34.5703125" style="55" bestFit="1" customWidth="1"/>
    <col min="1540" max="1540" width="17.5703125" style="55" customWidth="1"/>
    <col min="1541" max="1541" width="18.140625" style="55" customWidth="1"/>
    <col min="1542" max="1542" width="9.140625" style="55"/>
    <col min="1543" max="1543" width="10.85546875" style="55" bestFit="1" customWidth="1"/>
    <col min="1544" max="1792" width="9.140625" style="55"/>
    <col min="1793" max="1793" width="37.85546875" style="55" customWidth="1"/>
    <col min="1794" max="1794" width="31.42578125" style="55" customWidth="1"/>
    <col min="1795" max="1795" width="34.5703125" style="55" bestFit="1" customWidth="1"/>
    <col min="1796" max="1796" width="17.5703125" style="55" customWidth="1"/>
    <col min="1797" max="1797" width="18.140625" style="55" customWidth="1"/>
    <col min="1798" max="1798" width="9.140625" style="55"/>
    <col min="1799" max="1799" width="10.85546875" style="55" bestFit="1" customWidth="1"/>
    <col min="1800" max="2048" width="9.140625" style="55"/>
    <col min="2049" max="2049" width="37.85546875" style="55" customWidth="1"/>
    <col min="2050" max="2050" width="31.42578125" style="55" customWidth="1"/>
    <col min="2051" max="2051" width="34.5703125" style="55" bestFit="1" customWidth="1"/>
    <col min="2052" max="2052" width="17.5703125" style="55" customWidth="1"/>
    <col min="2053" max="2053" width="18.140625" style="55" customWidth="1"/>
    <col min="2054" max="2054" width="9.140625" style="55"/>
    <col min="2055" max="2055" width="10.85546875" style="55" bestFit="1" customWidth="1"/>
    <col min="2056" max="2304" width="9.140625" style="55"/>
    <col min="2305" max="2305" width="37.85546875" style="55" customWidth="1"/>
    <col min="2306" max="2306" width="31.42578125" style="55" customWidth="1"/>
    <col min="2307" max="2307" width="34.5703125" style="55" bestFit="1" customWidth="1"/>
    <col min="2308" max="2308" width="17.5703125" style="55" customWidth="1"/>
    <col min="2309" max="2309" width="18.140625" style="55" customWidth="1"/>
    <col min="2310" max="2310" width="9.140625" style="55"/>
    <col min="2311" max="2311" width="10.85546875" style="55" bestFit="1" customWidth="1"/>
    <col min="2312" max="2560" width="9.140625" style="55"/>
    <col min="2561" max="2561" width="37.85546875" style="55" customWidth="1"/>
    <col min="2562" max="2562" width="31.42578125" style="55" customWidth="1"/>
    <col min="2563" max="2563" width="34.5703125" style="55" bestFit="1" customWidth="1"/>
    <col min="2564" max="2564" width="17.5703125" style="55" customWidth="1"/>
    <col min="2565" max="2565" width="18.140625" style="55" customWidth="1"/>
    <col min="2566" max="2566" width="9.140625" style="55"/>
    <col min="2567" max="2567" width="10.85546875" style="55" bestFit="1" customWidth="1"/>
    <col min="2568" max="2816" width="9.140625" style="55"/>
    <col min="2817" max="2817" width="37.85546875" style="55" customWidth="1"/>
    <col min="2818" max="2818" width="31.42578125" style="55" customWidth="1"/>
    <col min="2819" max="2819" width="34.5703125" style="55" bestFit="1" customWidth="1"/>
    <col min="2820" max="2820" width="17.5703125" style="55" customWidth="1"/>
    <col min="2821" max="2821" width="18.140625" style="55" customWidth="1"/>
    <col min="2822" max="2822" width="9.140625" style="55"/>
    <col min="2823" max="2823" width="10.85546875" style="55" bestFit="1" customWidth="1"/>
    <col min="2824" max="3072" width="9.140625" style="55"/>
    <col min="3073" max="3073" width="37.85546875" style="55" customWidth="1"/>
    <col min="3074" max="3074" width="31.42578125" style="55" customWidth="1"/>
    <col min="3075" max="3075" width="34.5703125" style="55" bestFit="1" customWidth="1"/>
    <col min="3076" max="3076" width="17.5703125" style="55" customWidth="1"/>
    <col min="3077" max="3077" width="18.140625" style="55" customWidth="1"/>
    <col min="3078" max="3078" width="9.140625" style="55"/>
    <col min="3079" max="3079" width="10.85546875" style="55" bestFit="1" customWidth="1"/>
    <col min="3080" max="3328" width="9.140625" style="55"/>
    <col min="3329" max="3329" width="37.85546875" style="55" customWidth="1"/>
    <col min="3330" max="3330" width="31.42578125" style="55" customWidth="1"/>
    <col min="3331" max="3331" width="34.5703125" style="55" bestFit="1" customWidth="1"/>
    <col min="3332" max="3332" width="17.5703125" style="55" customWidth="1"/>
    <col min="3333" max="3333" width="18.140625" style="55" customWidth="1"/>
    <col min="3334" max="3334" width="9.140625" style="55"/>
    <col min="3335" max="3335" width="10.85546875" style="55" bestFit="1" customWidth="1"/>
    <col min="3336" max="3584" width="9.140625" style="55"/>
    <col min="3585" max="3585" width="37.85546875" style="55" customWidth="1"/>
    <col min="3586" max="3586" width="31.42578125" style="55" customWidth="1"/>
    <col min="3587" max="3587" width="34.5703125" style="55" bestFit="1" customWidth="1"/>
    <col min="3588" max="3588" width="17.5703125" style="55" customWidth="1"/>
    <col min="3589" max="3589" width="18.140625" style="55" customWidth="1"/>
    <col min="3590" max="3590" width="9.140625" style="55"/>
    <col min="3591" max="3591" width="10.85546875" style="55" bestFit="1" customWidth="1"/>
    <col min="3592" max="3840" width="9.140625" style="55"/>
    <col min="3841" max="3841" width="37.85546875" style="55" customWidth="1"/>
    <col min="3842" max="3842" width="31.42578125" style="55" customWidth="1"/>
    <col min="3843" max="3843" width="34.5703125" style="55" bestFit="1" customWidth="1"/>
    <col min="3844" max="3844" width="17.5703125" style="55" customWidth="1"/>
    <col min="3845" max="3845" width="18.140625" style="55" customWidth="1"/>
    <col min="3846" max="3846" width="9.140625" style="55"/>
    <col min="3847" max="3847" width="10.85546875" style="55" bestFit="1" customWidth="1"/>
    <col min="3848" max="4096" width="9.140625" style="55"/>
    <col min="4097" max="4097" width="37.85546875" style="55" customWidth="1"/>
    <col min="4098" max="4098" width="31.42578125" style="55" customWidth="1"/>
    <col min="4099" max="4099" width="34.5703125" style="55" bestFit="1" customWidth="1"/>
    <col min="4100" max="4100" width="17.5703125" style="55" customWidth="1"/>
    <col min="4101" max="4101" width="18.140625" style="55" customWidth="1"/>
    <col min="4102" max="4102" width="9.140625" style="55"/>
    <col min="4103" max="4103" width="10.85546875" style="55" bestFit="1" customWidth="1"/>
    <col min="4104" max="4352" width="9.140625" style="55"/>
    <col min="4353" max="4353" width="37.85546875" style="55" customWidth="1"/>
    <col min="4354" max="4354" width="31.42578125" style="55" customWidth="1"/>
    <col min="4355" max="4355" width="34.5703125" style="55" bestFit="1" customWidth="1"/>
    <col min="4356" max="4356" width="17.5703125" style="55" customWidth="1"/>
    <col min="4357" max="4357" width="18.140625" style="55" customWidth="1"/>
    <col min="4358" max="4358" width="9.140625" style="55"/>
    <col min="4359" max="4359" width="10.85546875" style="55" bestFit="1" customWidth="1"/>
    <col min="4360" max="4608" width="9.140625" style="55"/>
    <col min="4609" max="4609" width="37.85546875" style="55" customWidth="1"/>
    <col min="4610" max="4610" width="31.42578125" style="55" customWidth="1"/>
    <col min="4611" max="4611" width="34.5703125" style="55" bestFit="1" customWidth="1"/>
    <col min="4612" max="4612" width="17.5703125" style="55" customWidth="1"/>
    <col min="4613" max="4613" width="18.140625" style="55" customWidth="1"/>
    <col min="4614" max="4614" width="9.140625" style="55"/>
    <col min="4615" max="4615" width="10.85546875" style="55" bestFit="1" customWidth="1"/>
    <col min="4616" max="4864" width="9.140625" style="55"/>
    <col min="4865" max="4865" width="37.85546875" style="55" customWidth="1"/>
    <col min="4866" max="4866" width="31.42578125" style="55" customWidth="1"/>
    <col min="4867" max="4867" width="34.5703125" style="55" bestFit="1" customWidth="1"/>
    <col min="4868" max="4868" width="17.5703125" style="55" customWidth="1"/>
    <col min="4869" max="4869" width="18.140625" style="55" customWidth="1"/>
    <col min="4870" max="4870" width="9.140625" style="55"/>
    <col min="4871" max="4871" width="10.85546875" style="55" bestFit="1" customWidth="1"/>
    <col min="4872" max="5120" width="9.140625" style="55"/>
    <col min="5121" max="5121" width="37.85546875" style="55" customWidth="1"/>
    <col min="5122" max="5122" width="31.42578125" style="55" customWidth="1"/>
    <col min="5123" max="5123" width="34.5703125" style="55" bestFit="1" customWidth="1"/>
    <col min="5124" max="5124" width="17.5703125" style="55" customWidth="1"/>
    <col min="5125" max="5125" width="18.140625" style="55" customWidth="1"/>
    <col min="5126" max="5126" width="9.140625" style="55"/>
    <col min="5127" max="5127" width="10.85546875" style="55" bestFit="1" customWidth="1"/>
    <col min="5128" max="5376" width="9.140625" style="55"/>
    <col min="5377" max="5377" width="37.85546875" style="55" customWidth="1"/>
    <col min="5378" max="5378" width="31.42578125" style="55" customWidth="1"/>
    <col min="5379" max="5379" width="34.5703125" style="55" bestFit="1" customWidth="1"/>
    <col min="5380" max="5380" width="17.5703125" style="55" customWidth="1"/>
    <col min="5381" max="5381" width="18.140625" style="55" customWidth="1"/>
    <col min="5382" max="5382" width="9.140625" style="55"/>
    <col min="5383" max="5383" width="10.85546875" style="55" bestFit="1" customWidth="1"/>
    <col min="5384" max="5632" width="9.140625" style="55"/>
    <col min="5633" max="5633" width="37.85546875" style="55" customWidth="1"/>
    <col min="5634" max="5634" width="31.42578125" style="55" customWidth="1"/>
    <col min="5635" max="5635" width="34.5703125" style="55" bestFit="1" customWidth="1"/>
    <col min="5636" max="5636" width="17.5703125" style="55" customWidth="1"/>
    <col min="5637" max="5637" width="18.140625" style="55" customWidth="1"/>
    <col min="5638" max="5638" width="9.140625" style="55"/>
    <col min="5639" max="5639" width="10.85546875" style="55" bestFit="1" customWidth="1"/>
    <col min="5640" max="5888" width="9.140625" style="55"/>
    <col min="5889" max="5889" width="37.85546875" style="55" customWidth="1"/>
    <col min="5890" max="5890" width="31.42578125" style="55" customWidth="1"/>
    <col min="5891" max="5891" width="34.5703125" style="55" bestFit="1" customWidth="1"/>
    <col min="5892" max="5892" width="17.5703125" style="55" customWidth="1"/>
    <col min="5893" max="5893" width="18.140625" style="55" customWidth="1"/>
    <col min="5894" max="5894" width="9.140625" style="55"/>
    <col min="5895" max="5895" width="10.85546875" style="55" bestFit="1" customWidth="1"/>
    <col min="5896" max="6144" width="9.140625" style="55"/>
    <col min="6145" max="6145" width="37.85546875" style="55" customWidth="1"/>
    <col min="6146" max="6146" width="31.42578125" style="55" customWidth="1"/>
    <col min="6147" max="6147" width="34.5703125" style="55" bestFit="1" customWidth="1"/>
    <col min="6148" max="6148" width="17.5703125" style="55" customWidth="1"/>
    <col min="6149" max="6149" width="18.140625" style="55" customWidth="1"/>
    <col min="6150" max="6150" width="9.140625" style="55"/>
    <col min="6151" max="6151" width="10.85546875" style="55" bestFit="1" customWidth="1"/>
    <col min="6152" max="6400" width="9.140625" style="55"/>
    <col min="6401" max="6401" width="37.85546875" style="55" customWidth="1"/>
    <col min="6402" max="6402" width="31.42578125" style="55" customWidth="1"/>
    <col min="6403" max="6403" width="34.5703125" style="55" bestFit="1" customWidth="1"/>
    <col min="6404" max="6404" width="17.5703125" style="55" customWidth="1"/>
    <col min="6405" max="6405" width="18.140625" style="55" customWidth="1"/>
    <col min="6406" max="6406" width="9.140625" style="55"/>
    <col min="6407" max="6407" width="10.85546875" style="55" bestFit="1" customWidth="1"/>
    <col min="6408" max="6656" width="9.140625" style="55"/>
    <col min="6657" max="6657" width="37.85546875" style="55" customWidth="1"/>
    <col min="6658" max="6658" width="31.42578125" style="55" customWidth="1"/>
    <col min="6659" max="6659" width="34.5703125" style="55" bestFit="1" customWidth="1"/>
    <col min="6660" max="6660" width="17.5703125" style="55" customWidth="1"/>
    <col min="6661" max="6661" width="18.140625" style="55" customWidth="1"/>
    <col min="6662" max="6662" width="9.140625" style="55"/>
    <col min="6663" max="6663" width="10.85546875" style="55" bestFit="1" customWidth="1"/>
    <col min="6664" max="6912" width="9.140625" style="55"/>
    <col min="6913" max="6913" width="37.85546875" style="55" customWidth="1"/>
    <col min="6914" max="6914" width="31.42578125" style="55" customWidth="1"/>
    <col min="6915" max="6915" width="34.5703125" style="55" bestFit="1" customWidth="1"/>
    <col min="6916" max="6916" width="17.5703125" style="55" customWidth="1"/>
    <col min="6917" max="6917" width="18.140625" style="55" customWidth="1"/>
    <col min="6918" max="6918" width="9.140625" style="55"/>
    <col min="6919" max="6919" width="10.85546875" style="55" bestFit="1" customWidth="1"/>
    <col min="6920" max="7168" width="9.140625" style="55"/>
    <col min="7169" max="7169" width="37.85546875" style="55" customWidth="1"/>
    <col min="7170" max="7170" width="31.42578125" style="55" customWidth="1"/>
    <col min="7171" max="7171" width="34.5703125" style="55" bestFit="1" customWidth="1"/>
    <col min="7172" max="7172" width="17.5703125" style="55" customWidth="1"/>
    <col min="7173" max="7173" width="18.140625" style="55" customWidth="1"/>
    <col min="7174" max="7174" width="9.140625" style="55"/>
    <col min="7175" max="7175" width="10.85546875" style="55" bestFit="1" customWidth="1"/>
    <col min="7176" max="7424" width="9.140625" style="55"/>
    <col min="7425" max="7425" width="37.85546875" style="55" customWidth="1"/>
    <col min="7426" max="7426" width="31.42578125" style="55" customWidth="1"/>
    <col min="7427" max="7427" width="34.5703125" style="55" bestFit="1" customWidth="1"/>
    <col min="7428" max="7428" width="17.5703125" style="55" customWidth="1"/>
    <col min="7429" max="7429" width="18.140625" style="55" customWidth="1"/>
    <col min="7430" max="7430" width="9.140625" style="55"/>
    <col min="7431" max="7431" width="10.85546875" style="55" bestFit="1" customWidth="1"/>
    <col min="7432" max="7680" width="9.140625" style="55"/>
    <col min="7681" max="7681" width="37.85546875" style="55" customWidth="1"/>
    <col min="7682" max="7682" width="31.42578125" style="55" customWidth="1"/>
    <col min="7683" max="7683" width="34.5703125" style="55" bestFit="1" customWidth="1"/>
    <col min="7684" max="7684" width="17.5703125" style="55" customWidth="1"/>
    <col min="7685" max="7685" width="18.140625" style="55" customWidth="1"/>
    <col min="7686" max="7686" width="9.140625" style="55"/>
    <col min="7687" max="7687" width="10.85546875" style="55" bestFit="1" customWidth="1"/>
    <col min="7688" max="7936" width="9.140625" style="55"/>
    <col min="7937" max="7937" width="37.85546875" style="55" customWidth="1"/>
    <col min="7938" max="7938" width="31.42578125" style="55" customWidth="1"/>
    <col min="7939" max="7939" width="34.5703125" style="55" bestFit="1" customWidth="1"/>
    <col min="7940" max="7940" width="17.5703125" style="55" customWidth="1"/>
    <col min="7941" max="7941" width="18.140625" style="55" customWidth="1"/>
    <col min="7942" max="7942" width="9.140625" style="55"/>
    <col min="7943" max="7943" width="10.85546875" style="55" bestFit="1" customWidth="1"/>
    <col min="7944" max="8192" width="9.140625" style="55"/>
    <col min="8193" max="8193" width="37.85546875" style="55" customWidth="1"/>
    <col min="8194" max="8194" width="31.42578125" style="55" customWidth="1"/>
    <col min="8195" max="8195" width="34.5703125" style="55" bestFit="1" customWidth="1"/>
    <col min="8196" max="8196" width="17.5703125" style="55" customWidth="1"/>
    <col min="8197" max="8197" width="18.140625" style="55" customWidth="1"/>
    <col min="8198" max="8198" width="9.140625" style="55"/>
    <col min="8199" max="8199" width="10.85546875" style="55" bestFit="1" customWidth="1"/>
    <col min="8200" max="8448" width="9.140625" style="55"/>
    <col min="8449" max="8449" width="37.85546875" style="55" customWidth="1"/>
    <col min="8450" max="8450" width="31.42578125" style="55" customWidth="1"/>
    <col min="8451" max="8451" width="34.5703125" style="55" bestFit="1" customWidth="1"/>
    <col min="8452" max="8452" width="17.5703125" style="55" customWidth="1"/>
    <col min="8453" max="8453" width="18.140625" style="55" customWidth="1"/>
    <col min="8454" max="8454" width="9.140625" style="55"/>
    <col min="8455" max="8455" width="10.85546875" style="55" bestFit="1" customWidth="1"/>
    <col min="8456" max="8704" width="9.140625" style="55"/>
    <col min="8705" max="8705" width="37.85546875" style="55" customWidth="1"/>
    <col min="8706" max="8706" width="31.42578125" style="55" customWidth="1"/>
    <col min="8707" max="8707" width="34.5703125" style="55" bestFit="1" customWidth="1"/>
    <col min="8708" max="8708" width="17.5703125" style="55" customWidth="1"/>
    <col min="8709" max="8709" width="18.140625" style="55" customWidth="1"/>
    <col min="8710" max="8710" width="9.140625" style="55"/>
    <col min="8711" max="8711" width="10.85546875" style="55" bestFit="1" customWidth="1"/>
    <col min="8712" max="8960" width="9.140625" style="55"/>
    <col min="8961" max="8961" width="37.85546875" style="55" customWidth="1"/>
    <col min="8962" max="8962" width="31.42578125" style="55" customWidth="1"/>
    <col min="8963" max="8963" width="34.5703125" style="55" bestFit="1" customWidth="1"/>
    <col min="8964" max="8964" width="17.5703125" style="55" customWidth="1"/>
    <col min="8965" max="8965" width="18.140625" style="55" customWidth="1"/>
    <col min="8966" max="8966" width="9.140625" style="55"/>
    <col min="8967" max="8967" width="10.85546875" style="55" bestFit="1" customWidth="1"/>
    <col min="8968" max="9216" width="9.140625" style="55"/>
    <col min="9217" max="9217" width="37.85546875" style="55" customWidth="1"/>
    <col min="9218" max="9218" width="31.42578125" style="55" customWidth="1"/>
    <col min="9219" max="9219" width="34.5703125" style="55" bestFit="1" customWidth="1"/>
    <col min="9220" max="9220" width="17.5703125" style="55" customWidth="1"/>
    <col min="9221" max="9221" width="18.140625" style="55" customWidth="1"/>
    <col min="9222" max="9222" width="9.140625" style="55"/>
    <col min="9223" max="9223" width="10.85546875" style="55" bestFit="1" customWidth="1"/>
    <col min="9224" max="9472" width="9.140625" style="55"/>
    <col min="9473" max="9473" width="37.85546875" style="55" customWidth="1"/>
    <col min="9474" max="9474" width="31.42578125" style="55" customWidth="1"/>
    <col min="9475" max="9475" width="34.5703125" style="55" bestFit="1" customWidth="1"/>
    <col min="9476" max="9476" width="17.5703125" style="55" customWidth="1"/>
    <col min="9477" max="9477" width="18.140625" style="55" customWidth="1"/>
    <col min="9478" max="9478" width="9.140625" style="55"/>
    <col min="9479" max="9479" width="10.85546875" style="55" bestFit="1" customWidth="1"/>
    <col min="9480" max="9728" width="9.140625" style="55"/>
    <col min="9729" max="9729" width="37.85546875" style="55" customWidth="1"/>
    <col min="9730" max="9730" width="31.42578125" style="55" customWidth="1"/>
    <col min="9731" max="9731" width="34.5703125" style="55" bestFit="1" customWidth="1"/>
    <col min="9732" max="9732" width="17.5703125" style="55" customWidth="1"/>
    <col min="9733" max="9733" width="18.140625" style="55" customWidth="1"/>
    <col min="9734" max="9734" width="9.140625" style="55"/>
    <col min="9735" max="9735" width="10.85546875" style="55" bestFit="1" customWidth="1"/>
    <col min="9736" max="9984" width="9.140625" style="55"/>
    <col min="9985" max="9985" width="37.85546875" style="55" customWidth="1"/>
    <col min="9986" max="9986" width="31.42578125" style="55" customWidth="1"/>
    <col min="9987" max="9987" width="34.5703125" style="55" bestFit="1" customWidth="1"/>
    <col min="9988" max="9988" width="17.5703125" style="55" customWidth="1"/>
    <col min="9989" max="9989" width="18.140625" style="55" customWidth="1"/>
    <col min="9990" max="9990" width="9.140625" style="55"/>
    <col min="9991" max="9991" width="10.85546875" style="55" bestFit="1" customWidth="1"/>
    <col min="9992" max="10240" width="9.140625" style="55"/>
    <col min="10241" max="10241" width="37.85546875" style="55" customWidth="1"/>
    <col min="10242" max="10242" width="31.42578125" style="55" customWidth="1"/>
    <col min="10243" max="10243" width="34.5703125" style="55" bestFit="1" customWidth="1"/>
    <col min="10244" max="10244" width="17.5703125" style="55" customWidth="1"/>
    <col min="10245" max="10245" width="18.140625" style="55" customWidth="1"/>
    <col min="10246" max="10246" width="9.140625" style="55"/>
    <col min="10247" max="10247" width="10.85546875" style="55" bestFit="1" customWidth="1"/>
    <col min="10248" max="10496" width="9.140625" style="55"/>
    <col min="10497" max="10497" width="37.85546875" style="55" customWidth="1"/>
    <col min="10498" max="10498" width="31.42578125" style="55" customWidth="1"/>
    <col min="10499" max="10499" width="34.5703125" style="55" bestFit="1" customWidth="1"/>
    <col min="10500" max="10500" width="17.5703125" style="55" customWidth="1"/>
    <col min="10501" max="10501" width="18.140625" style="55" customWidth="1"/>
    <col min="10502" max="10502" width="9.140625" style="55"/>
    <col min="10503" max="10503" width="10.85546875" style="55" bestFit="1" customWidth="1"/>
    <col min="10504" max="10752" width="9.140625" style="55"/>
    <col min="10753" max="10753" width="37.85546875" style="55" customWidth="1"/>
    <col min="10754" max="10754" width="31.42578125" style="55" customWidth="1"/>
    <col min="10755" max="10755" width="34.5703125" style="55" bestFit="1" customWidth="1"/>
    <col min="10756" max="10756" width="17.5703125" style="55" customWidth="1"/>
    <col min="10757" max="10757" width="18.140625" style="55" customWidth="1"/>
    <col min="10758" max="10758" width="9.140625" style="55"/>
    <col min="10759" max="10759" width="10.85546875" style="55" bestFit="1" customWidth="1"/>
    <col min="10760" max="11008" width="9.140625" style="55"/>
    <col min="11009" max="11009" width="37.85546875" style="55" customWidth="1"/>
    <col min="11010" max="11010" width="31.42578125" style="55" customWidth="1"/>
    <col min="11011" max="11011" width="34.5703125" style="55" bestFit="1" customWidth="1"/>
    <col min="11012" max="11012" width="17.5703125" style="55" customWidth="1"/>
    <col min="11013" max="11013" width="18.140625" style="55" customWidth="1"/>
    <col min="11014" max="11014" width="9.140625" style="55"/>
    <col min="11015" max="11015" width="10.85546875" style="55" bestFit="1" customWidth="1"/>
    <col min="11016" max="11264" width="9.140625" style="55"/>
    <col min="11265" max="11265" width="37.85546875" style="55" customWidth="1"/>
    <col min="11266" max="11266" width="31.42578125" style="55" customWidth="1"/>
    <col min="11267" max="11267" width="34.5703125" style="55" bestFit="1" customWidth="1"/>
    <col min="11268" max="11268" width="17.5703125" style="55" customWidth="1"/>
    <col min="11269" max="11269" width="18.140625" style="55" customWidth="1"/>
    <col min="11270" max="11270" width="9.140625" style="55"/>
    <col min="11271" max="11271" width="10.85546875" style="55" bestFit="1" customWidth="1"/>
    <col min="11272" max="11520" width="9.140625" style="55"/>
    <col min="11521" max="11521" width="37.85546875" style="55" customWidth="1"/>
    <col min="11522" max="11522" width="31.42578125" style="55" customWidth="1"/>
    <col min="11523" max="11523" width="34.5703125" style="55" bestFit="1" customWidth="1"/>
    <col min="11524" max="11524" width="17.5703125" style="55" customWidth="1"/>
    <col min="11525" max="11525" width="18.140625" style="55" customWidth="1"/>
    <col min="11526" max="11526" width="9.140625" style="55"/>
    <col min="11527" max="11527" width="10.85546875" style="55" bestFit="1" customWidth="1"/>
    <col min="11528" max="11776" width="9.140625" style="55"/>
    <col min="11777" max="11777" width="37.85546875" style="55" customWidth="1"/>
    <col min="11778" max="11778" width="31.42578125" style="55" customWidth="1"/>
    <col min="11779" max="11779" width="34.5703125" style="55" bestFit="1" customWidth="1"/>
    <col min="11780" max="11780" width="17.5703125" style="55" customWidth="1"/>
    <col min="11781" max="11781" width="18.140625" style="55" customWidth="1"/>
    <col min="11782" max="11782" width="9.140625" style="55"/>
    <col min="11783" max="11783" width="10.85546875" style="55" bestFit="1" customWidth="1"/>
    <col min="11784" max="12032" width="9.140625" style="55"/>
    <col min="12033" max="12033" width="37.85546875" style="55" customWidth="1"/>
    <col min="12034" max="12034" width="31.42578125" style="55" customWidth="1"/>
    <col min="12035" max="12035" width="34.5703125" style="55" bestFit="1" customWidth="1"/>
    <col min="12036" max="12036" width="17.5703125" style="55" customWidth="1"/>
    <col min="12037" max="12037" width="18.140625" style="55" customWidth="1"/>
    <col min="12038" max="12038" width="9.140625" style="55"/>
    <col min="12039" max="12039" width="10.85546875" style="55" bestFit="1" customWidth="1"/>
    <col min="12040" max="12288" width="9.140625" style="55"/>
    <col min="12289" max="12289" width="37.85546875" style="55" customWidth="1"/>
    <col min="12290" max="12290" width="31.42578125" style="55" customWidth="1"/>
    <col min="12291" max="12291" width="34.5703125" style="55" bestFit="1" customWidth="1"/>
    <col min="12292" max="12292" width="17.5703125" style="55" customWidth="1"/>
    <col min="12293" max="12293" width="18.140625" style="55" customWidth="1"/>
    <col min="12294" max="12294" width="9.140625" style="55"/>
    <col min="12295" max="12295" width="10.85546875" style="55" bestFit="1" customWidth="1"/>
    <col min="12296" max="12544" width="9.140625" style="55"/>
    <col min="12545" max="12545" width="37.85546875" style="55" customWidth="1"/>
    <col min="12546" max="12546" width="31.42578125" style="55" customWidth="1"/>
    <col min="12547" max="12547" width="34.5703125" style="55" bestFit="1" customWidth="1"/>
    <col min="12548" max="12548" width="17.5703125" style="55" customWidth="1"/>
    <col min="12549" max="12549" width="18.140625" style="55" customWidth="1"/>
    <col min="12550" max="12550" width="9.140625" style="55"/>
    <col min="12551" max="12551" width="10.85546875" style="55" bestFit="1" customWidth="1"/>
    <col min="12552" max="12800" width="9.140625" style="55"/>
    <col min="12801" max="12801" width="37.85546875" style="55" customWidth="1"/>
    <col min="12802" max="12802" width="31.42578125" style="55" customWidth="1"/>
    <col min="12803" max="12803" width="34.5703125" style="55" bestFit="1" customWidth="1"/>
    <col min="12804" max="12804" width="17.5703125" style="55" customWidth="1"/>
    <col min="12805" max="12805" width="18.140625" style="55" customWidth="1"/>
    <col min="12806" max="12806" width="9.140625" style="55"/>
    <col min="12807" max="12807" width="10.85546875" style="55" bestFit="1" customWidth="1"/>
    <col min="12808" max="13056" width="9.140625" style="55"/>
    <col min="13057" max="13057" width="37.85546875" style="55" customWidth="1"/>
    <col min="13058" max="13058" width="31.42578125" style="55" customWidth="1"/>
    <col min="13059" max="13059" width="34.5703125" style="55" bestFit="1" customWidth="1"/>
    <col min="13060" max="13060" width="17.5703125" style="55" customWidth="1"/>
    <col min="13061" max="13061" width="18.140625" style="55" customWidth="1"/>
    <col min="13062" max="13062" width="9.140625" style="55"/>
    <col min="13063" max="13063" width="10.85546875" style="55" bestFit="1" customWidth="1"/>
    <col min="13064" max="13312" width="9.140625" style="55"/>
    <col min="13313" max="13313" width="37.85546875" style="55" customWidth="1"/>
    <col min="13314" max="13314" width="31.42578125" style="55" customWidth="1"/>
    <col min="13315" max="13315" width="34.5703125" style="55" bestFit="1" customWidth="1"/>
    <col min="13316" max="13316" width="17.5703125" style="55" customWidth="1"/>
    <col min="13317" max="13317" width="18.140625" style="55" customWidth="1"/>
    <col min="13318" max="13318" width="9.140625" style="55"/>
    <col min="13319" max="13319" width="10.85546875" style="55" bestFit="1" customWidth="1"/>
    <col min="13320" max="13568" width="9.140625" style="55"/>
    <col min="13569" max="13569" width="37.85546875" style="55" customWidth="1"/>
    <col min="13570" max="13570" width="31.42578125" style="55" customWidth="1"/>
    <col min="13571" max="13571" width="34.5703125" style="55" bestFit="1" customWidth="1"/>
    <col min="13572" max="13572" width="17.5703125" style="55" customWidth="1"/>
    <col min="13573" max="13573" width="18.140625" style="55" customWidth="1"/>
    <col min="13574" max="13574" width="9.140625" style="55"/>
    <col min="13575" max="13575" width="10.85546875" style="55" bestFit="1" customWidth="1"/>
    <col min="13576" max="13824" width="9.140625" style="55"/>
    <col min="13825" max="13825" width="37.85546875" style="55" customWidth="1"/>
    <col min="13826" max="13826" width="31.42578125" style="55" customWidth="1"/>
    <col min="13827" max="13827" width="34.5703125" style="55" bestFit="1" customWidth="1"/>
    <col min="13828" max="13828" width="17.5703125" style="55" customWidth="1"/>
    <col min="13829" max="13829" width="18.140625" style="55" customWidth="1"/>
    <col min="13830" max="13830" width="9.140625" style="55"/>
    <col min="13831" max="13831" width="10.85546875" style="55" bestFit="1" customWidth="1"/>
    <col min="13832" max="14080" width="9.140625" style="55"/>
    <col min="14081" max="14081" width="37.85546875" style="55" customWidth="1"/>
    <col min="14082" max="14082" width="31.42578125" style="55" customWidth="1"/>
    <col min="14083" max="14083" width="34.5703125" style="55" bestFit="1" customWidth="1"/>
    <col min="14084" max="14084" width="17.5703125" style="55" customWidth="1"/>
    <col min="14085" max="14085" width="18.140625" style="55" customWidth="1"/>
    <col min="14086" max="14086" width="9.140625" style="55"/>
    <col min="14087" max="14087" width="10.85546875" style="55" bestFit="1" customWidth="1"/>
    <col min="14088" max="14336" width="9.140625" style="55"/>
    <col min="14337" max="14337" width="37.85546875" style="55" customWidth="1"/>
    <col min="14338" max="14338" width="31.42578125" style="55" customWidth="1"/>
    <col min="14339" max="14339" width="34.5703125" style="55" bestFit="1" customWidth="1"/>
    <col min="14340" max="14340" width="17.5703125" style="55" customWidth="1"/>
    <col min="14341" max="14341" width="18.140625" style="55" customWidth="1"/>
    <col min="14342" max="14342" width="9.140625" style="55"/>
    <col min="14343" max="14343" width="10.85546875" style="55" bestFit="1" customWidth="1"/>
    <col min="14344" max="14592" width="9.140625" style="55"/>
    <col min="14593" max="14593" width="37.85546875" style="55" customWidth="1"/>
    <col min="14594" max="14594" width="31.42578125" style="55" customWidth="1"/>
    <col min="14595" max="14595" width="34.5703125" style="55" bestFit="1" customWidth="1"/>
    <col min="14596" max="14596" width="17.5703125" style="55" customWidth="1"/>
    <col min="14597" max="14597" width="18.140625" style="55" customWidth="1"/>
    <col min="14598" max="14598" width="9.140625" style="55"/>
    <col min="14599" max="14599" width="10.85546875" style="55" bestFit="1" customWidth="1"/>
    <col min="14600" max="14848" width="9.140625" style="55"/>
    <col min="14849" max="14849" width="37.85546875" style="55" customWidth="1"/>
    <col min="14850" max="14850" width="31.42578125" style="55" customWidth="1"/>
    <col min="14851" max="14851" width="34.5703125" style="55" bestFit="1" customWidth="1"/>
    <col min="14852" max="14852" width="17.5703125" style="55" customWidth="1"/>
    <col min="14853" max="14853" width="18.140625" style="55" customWidth="1"/>
    <col min="14854" max="14854" width="9.140625" style="55"/>
    <col min="14855" max="14855" width="10.85546875" style="55" bestFit="1" customWidth="1"/>
    <col min="14856" max="15104" width="9.140625" style="55"/>
    <col min="15105" max="15105" width="37.85546875" style="55" customWidth="1"/>
    <col min="15106" max="15106" width="31.42578125" style="55" customWidth="1"/>
    <col min="15107" max="15107" width="34.5703125" style="55" bestFit="1" customWidth="1"/>
    <col min="15108" max="15108" width="17.5703125" style="55" customWidth="1"/>
    <col min="15109" max="15109" width="18.140625" style="55" customWidth="1"/>
    <col min="15110" max="15110" width="9.140625" style="55"/>
    <col min="15111" max="15111" width="10.85546875" style="55" bestFit="1" customWidth="1"/>
    <col min="15112" max="15360" width="9.140625" style="55"/>
    <col min="15361" max="15361" width="37.85546875" style="55" customWidth="1"/>
    <col min="15362" max="15362" width="31.42578125" style="55" customWidth="1"/>
    <col min="15363" max="15363" width="34.5703125" style="55" bestFit="1" customWidth="1"/>
    <col min="15364" max="15364" width="17.5703125" style="55" customWidth="1"/>
    <col min="15365" max="15365" width="18.140625" style="55" customWidth="1"/>
    <col min="15366" max="15366" width="9.140625" style="55"/>
    <col min="15367" max="15367" width="10.85546875" style="55" bestFit="1" customWidth="1"/>
    <col min="15368" max="15616" width="9.140625" style="55"/>
    <col min="15617" max="15617" width="37.85546875" style="55" customWidth="1"/>
    <col min="15618" max="15618" width="31.42578125" style="55" customWidth="1"/>
    <col min="15619" max="15619" width="34.5703125" style="55" bestFit="1" customWidth="1"/>
    <col min="15620" max="15620" width="17.5703125" style="55" customWidth="1"/>
    <col min="15621" max="15621" width="18.140625" style="55" customWidth="1"/>
    <col min="15622" max="15622" width="9.140625" style="55"/>
    <col min="15623" max="15623" width="10.85546875" style="55" bestFit="1" customWidth="1"/>
    <col min="15624" max="15872" width="9.140625" style="55"/>
    <col min="15873" max="15873" width="37.85546875" style="55" customWidth="1"/>
    <col min="15874" max="15874" width="31.42578125" style="55" customWidth="1"/>
    <col min="15875" max="15875" width="34.5703125" style="55" bestFit="1" customWidth="1"/>
    <col min="15876" max="15876" width="17.5703125" style="55" customWidth="1"/>
    <col min="15877" max="15877" width="18.140625" style="55" customWidth="1"/>
    <col min="15878" max="15878" width="9.140625" style="55"/>
    <col min="15879" max="15879" width="10.85546875" style="55" bestFit="1" customWidth="1"/>
    <col min="15880" max="16128" width="9.140625" style="55"/>
    <col min="16129" max="16129" width="37.85546875" style="55" customWidth="1"/>
    <col min="16130" max="16130" width="31.42578125" style="55" customWidth="1"/>
    <col min="16131" max="16131" width="34.5703125" style="55" bestFit="1" customWidth="1"/>
    <col min="16132" max="16132" width="17.5703125" style="55" customWidth="1"/>
    <col min="16133" max="16133" width="18.140625" style="55" customWidth="1"/>
    <col min="16134" max="16134" width="9.140625" style="55"/>
    <col min="16135" max="16135" width="10.85546875" style="55" bestFit="1" customWidth="1"/>
    <col min="16136" max="16384" width="9.140625" style="55"/>
  </cols>
  <sheetData>
    <row r="3" spans="1:4">
      <c r="A3" s="52">
        <v>35</v>
      </c>
      <c r="B3" s="53" t="s">
        <v>123</v>
      </c>
      <c r="C3" s="49"/>
      <c r="D3" s="49"/>
    </row>
    <row r="4" spans="1:4">
      <c r="A4" s="56"/>
      <c r="B4" s="49"/>
      <c r="C4" s="49"/>
      <c r="D4" s="49"/>
    </row>
    <row r="5" spans="1:4">
      <c r="A5" s="15" t="s">
        <v>69</v>
      </c>
      <c r="B5" s="16" t="s">
        <v>124</v>
      </c>
      <c r="C5" s="17"/>
      <c r="D5" s="16"/>
    </row>
    <row r="6" spans="1:4">
      <c r="A6" s="57"/>
      <c r="B6" s="17"/>
      <c r="C6" s="17"/>
      <c r="D6" s="17"/>
    </row>
    <row r="7" spans="1:4">
      <c r="A7" s="17"/>
      <c r="B7" s="16" t="s">
        <v>125</v>
      </c>
      <c r="C7" s="17"/>
      <c r="D7" s="16" t="s">
        <v>126</v>
      </c>
    </row>
    <row r="8" spans="1:4">
      <c r="A8" s="57">
        <v>1</v>
      </c>
      <c r="B8" s="17" t="s">
        <v>105</v>
      </c>
      <c r="C8" s="17"/>
      <c r="D8" s="58" t="s">
        <v>215</v>
      </c>
    </row>
    <row r="9" spans="1:4">
      <c r="A9" s="57"/>
      <c r="B9" s="17"/>
      <c r="C9" s="17"/>
      <c r="D9" s="58"/>
    </row>
    <row r="10" spans="1:4">
      <c r="A10" s="15" t="s">
        <v>66</v>
      </c>
      <c r="B10" s="16" t="s">
        <v>127</v>
      </c>
      <c r="C10" s="17"/>
      <c r="D10" s="58"/>
    </row>
    <row r="11" spans="1:4">
      <c r="A11" s="57"/>
      <c r="B11" s="17"/>
      <c r="C11" s="17"/>
      <c r="D11" s="58"/>
    </row>
    <row r="12" spans="1:4">
      <c r="A12" s="57"/>
      <c r="B12" s="16" t="s">
        <v>125</v>
      </c>
      <c r="C12" s="17"/>
      <c r="D12" s="16" t="s">
        <v>126</v>
      </c>
    </row>
    <row r="13" spans="1:4">
      <c r="A13" s="57">
        <v>1</v>
      </c>
      <c r="B13" s="17" t="s">
        <v>159</v>
      </c>
      <c r="C13" s="17"/>
      <c r="D13" s="445" t="s">
        <v>128</v>
      </c>
    </row>
    <row r="14" spans="1:4">
      <c r="A14" s="57"/>
      <c r="B14" s="17"/>
      <c r="C14" s="17"/>
      <c r="D14" s="445"/>
    </row>
    <row r="15" spans="1:4">
      <c r="A15" s="57"/>
      <c r="B15" s="17"/>
      <c r="C15" s="17"/>
      <c r="D15" s="445"/>
    </row>
    <row r="16" spans="1:4" ht="9" customHeight="1">
      <c r="A16" s="57"/>
      <c r="B16" s="17"/>
      <c r="C16" s="17"/>
      <c r="D16" s="445"/>
    </row>
    <row r="17" spans="1:6" hidden="1">
      <c r="A17" s="57"/>
      <c r="B17" s="59"/>
      <c r="C17" s="17"/>
      <c r="D17" s="445"/>
    </row>
    <row r="18" spans="1:6" hidden="1">
      <c r="A18" s="57"/>
      <c r="B18" s="59"/>
      <c r="C18" s="17"/>
      <c r="D18" s="445"/>
    </row>
    <row r="19" spans="1:6">
      <c r="A19" s="57">
        <v>2</v>
      </c>
      <c r="B19" s="17" t="s">
        <v>193</v>
      </c>
      <c r="C19" s="17"/>
      <c r="D19" s="49"/>
    </row>
    <row r="20" spans="1:6">
      <c r="A20" s="57">
        <v>3</v>
      </c>
      <c r="B20" s="17" t="s">
        <v>111</v>
      </c>
      <c r="C20" s="17"/>
      <c r="D20" s="60" t="s">
        <v>137</v>
      </c>
    </row>
    <row r="21" spans="1:6">
      <c r="A21" s="57">
        <v>4</v>
      </c>
      <c r="B21" s="17" t="s">
        <v>309</v>
      </c>
      <c r="C21" s="57"/>
      <c r="D21" s="57"/>
    </row>
    <row r="23" spans="1:6">
      <c r="A23" s="61" t="s">
        <v>304</v>
      </c>
      <c r="B23" s="61"/>
      <c r="C23" s="61"/>
    </row>
    <row r="25" spans="1:6" ht="38.25">
      <c r="A25" s="63" t="s">
        <v>129</v>
      </c>
      <c r="B25" s="64" t="s">
        <v>130</v>
      </c>
      <c r="C25" s="65" t="s">
        <v>131</v>
      </c>
      <c r="D25" s="66" t="s">
        <v>132</v>
      </c>
      <c r="E25" s="91" t="s">
        <v>133</v>
      </c>
      <c r="F25" s="370" t="s">
        <v>305</v>
      </c>
    </row>
    <row r="26" spans="1:6" ht="20.25" customHeight="1">
      <c r="A26" s="44">
        <v>1</v>
      </c>
      <c r="B26" s="67" t="s">
        <v>159</v>
      </c>
      <c r="C26" s="446" t="s">
        <v>128</v>
      </c>
      <c r="D26" s="68" t="s">
        <v>310</v>
      </c>
      <c r="E26" s="92">
        <v>9071211</v>
      </c>
      <c r="F26" s="19">
        <v>0</v>
      </c>
    </row>
    <row r="27" spans="1:6">
      <c r="A27" s="42"/>
      <c r="B27" s="69"/>
      <c r="C27" s="447"/>
      <c r="D27" s="71"/>
      <c r="E27" s="93"/>
      <c r="F27" s="18"/>
    </row>
    <row r="28" spans="1:6">
      <c r="A28" s="42"/>
      <c r="B28" s="69"/>
      <c r="C28" s="447"/>
      <c r="D28" s="71" t="s">
        <v>216</v>
      </c>
      <c r="E28" s="93">
        <v>4237911</v>
      </c>
      <c r="F28" s="18">
        <v>0</v>
      </c>
    </row>
    <row r="29" spans="1:6">
      <c r="A29" s="42"/>
      <c r="B29" s="69"/>
      <c r="C29" s="447"/>
      <c r="D29" s="72"/>
      <c r="E29" s="93"/>
      <c r="F29" s="18"/>
    </row>
    <row r="30" spans="1:6">
      <c r="A30" s="42"/>
      <c r="B30" s="69"/>
      <c r="C30" s="447"/>
      <c r="D30" s="71" t="s">
        <v>217</v>
      </c>
      <c r="E30" s="93"/>
      <c r="F30" s="18">
        <v>-5035033</v>
      </c>
    </row>
    <row r="31" spans="1:6">
      <c r="A31" s="43"/>
      <c r="B31" s="73"/>
      <c r="C31" s="448"/>
      <c r="D31" s="74"/>
      <c r="E31" s="94" t="s">
        <v>38</v>
      </c>
      <c r="F31" s="20" t="s">
        <v>38</v>
      </c>
    </row>
    <row r="32" spans="1:6">
      <c r="A32" s="42">
        <v>2</v>
      </c>
      <c r="B32" s="67" t="s">
        <v>105</v>
      </c>
      <c r="C32" s="70" t="s">
        <v>71</v>
      </c>
      <c r="D32" s="71" t="s">
        <v>310</v>
      </c>
      <c r="E32" s="93">
        <v>7900</v>
      </c>
      <c r="F32" s="19"/>
    </row>
    <row r="33" spans="1:8">
      <c r="A33" s="42"/>
      <c r="B33" s="75"/>
      <c r="C33" s="76"/>
      <c r="D33" s="71"/>
      <c r="E33" s="93" t="s">
        <v>38</v>
      </c>
      <c r="F33" s="18" t="s">
        <v>38</v>
      </c>
    </row>
    <row r="34" spans="1:8">
      <c r="A34" s="42"/>
      <c r="B34" s="75"/>
      <c r="C34" s="76"/>
      <c r="D34" s="71" t="s">
        <v>216</v>
      </c>
      <c r="E34" s="93">
        <v>4132</v>
      </c>
      <c r="F34" s="18"/>
    </row>
    <row r="35" spans="1:8">
      <c r="A35" s="42"/>
      <c r="B35" s="75"/>
      <c r="C35" s="76"/>
      <c r="D35" s="72"/>
      <c r="E35" s="93"/>
      <c r="F35" s="18"/>
    </row>
    <row r="36" spans="1:8">
      <c r="A36" s="42"/>
      <c r="B36" s="75"/>
      <c r="C36" s="76"/>
      <c r="D36" s="71" t="s">
        <v>217</v>
      </c>
      <c r="E36" s="93" t="s">
        <v>38</v>
      </c>
      <c r="F36" s="18">
        <v>-43451002</v>
      </c>
    </row>
    <row r="37" spans="1:8" ht="15" customHeight="1">
      <c r="A37" s="89"/>
      <c r="B37" s="77"/>
      <c r="C37" s="115"/>
      <c r="D37" s="88"/>
      <c r="E37" s="48"/>
      <c r="F37" s="95"/>
    </row>
    <row r="39" spans="1:8">
      <c r="A39" s="55" t="s">
        <v>307</v>
      </c>
    </row>
    <row r="42" spans="1:8">
      <c r="A42" s="78" t="s">
        <v>134</v>
      </c>
      <c r="B42" s="78"/>
      <c r="D42" s="79" t="s">
        <v>135</v>
      </c>
      <c r="E42" s="79"/>
      <c r="F42" s="79"/>
      <c r="G42" s="79"/>
      <c r="H42" s="80"/>
    </row>
    <row r="43" spans="1:8">
      <c r="A43" s="78" t="s">
        <v>227</v>
      </c>
      <c r="B43" s="78"/>
      <c r="C43" s="78"/>
      <c r="D43" s="81"/>
      <c r="E43" s="82"/>
      <c r="F43" s="82"/>
      <c r="G43" s="49"/>
      <c r="H43" s="80"/>
    </row>
    <row r="44" spans="1:8">
      <c r="A44" s="83" t="s">
        <v>37</v>
      </c>
      <c r="B44" s="49"/>
      <c r="C44" s="78"/>
      <c r="D44" s="81"/>
      <c r="E44" s="84"/>
      <c r="F44" s="84"/>
      <c r="G44" s="49"/>
      <c r="H44" s="80"/>
    </row>
    <row r="45" spans="1:8">
      <c r="A45" s="83" t="str">
        <f>+'Balance Sheet'!B57</f>
        <v>FRN:113693W</v>
      </c>
      <c r="B45" s="49"/>
      <c r="C45" s="78"/>
      <c r="D45" s="81"/>
      <c r="E45" s="84"/>
      <c r="F45" s="84"/>
      <c r="G45" s="49"/>
      <c r="H45" s="80"/>
    </row>
    <row r="46" spans="1:8">
      <c r="A46" s="78"/>
      <c r="B46" s="78"/>
      <c r="F46" s="85"/>
      <c r="G46" s="49"/>
      <c r="H46" s="86"/>
    </row>
    <row r="47" spans="1:8">
      <c r="A47" s="78"/>
      <c r="B47" s="78"/>
      <c r="D47" s="113" t="s">
        <v>300</v>
      </c>
      <c r="E47" s="113" t="s">
        <v>300</v>
      </c>
      <c r="F47" s="84"/>
      <c r="G47" s="49"/>
      <c r="H47" s="84"/>
    </row>
    <row r="48" spans="1:8">
      <c r="A48" s="83" t="s">
        <v>225</v>
      </c>
      <c r="B48" s="49"/>
      <c r="D48" s="81" t="str">
        <f>+'Balance Sheet'!F62</f>
        <v>Sanjay Nimbalkar</v>
      </c>
      <c r="E48" s="114" t="str">
        <f>+'Balance Sheet'!I62</f>
        <v>Vickram Doshi</v>
      </c>
      <c r="F48" s="49"/>
      <c r="G48" s="49"/>
      <c r="H48" s="49"/>
    </row>
    <row r="49" spans="1:8">
      <c r="A49" s="83" t="s">
        <v>110</v>
      </c>
      <c r="B49" s="49"/>
      <c r="D49" s="81" t="str">
        <f>+'Balance Sheet'!F63</f>
        <v xml:space="preserve"> Director</v>
      </c>
      <c r="E49" s="81" t="str">
        <f>+'Balance Sheet'!I63</f>
        <v>Director</v>
      </c>
      <c r="F49" s="49"/>
      <c r="G49" s="49"/>
      <c r="H49" s="49"/>
    </row>
    <row r="50" spans="1:8">
      <c r="A50" s="83" t="s">
        <v>226</v>
      </c>
      <c r="B50" s="49"/>
      <c r="D50" s="50"/>
      <c r="E50" s="51"/>
      <c r="F50" s="51"/>
      <c r="G50" s="49"/>
      <c r="H50" s="49"/>
    </row>
    <row r="51" spans="1:8">
      <c r="A51" s="83" t="s">
        <v>136</v>
      </c>
      <c r="B51" s="83"/>
      <c r="D51" s="87"/>
      <c r="E51" s="82"/>
      <c r="F51" s="82"/>
      <c r="G51" s="49"/>
      <c r="H51" s="80"/>
    </row>
    <row r="52" spans="1:8">
      <c r="A52" s="83" t="s">
        <v>38</v>
      </c>
      <c r="B52" s="51"/>
      <c r="D52" s="87"/>
      <c r="E52" s="82"/>
      <c r="F52" s="82"/>
      <c r="G52" s="49"/>
      <c r="H52" s="80"/>
    </row>
  </sheetData>
  <mergeCells count="2">
    <mergeCell ref="D13:D18"/>
    <mergeCell ref="C26:C31"/>
  </mergeCells>
  <pageMargins left="0.7" right="0.7" top="0.75" bottom="0.75" header="0.3" footer="0.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activeCell="F1" sqref="F1"/>
    </sheetView>
  </sheetViews>
  <sheetFormatPr defaultRowHeight="15"/>
  <cols>
    <col min="1" max="1" width="9.140625" style="9"/>
    <col min="2" max="2" width="31.5703125" style="9" customWidth="1"/>
    <col min="3" max="3" width="19.42578125" style="9" hidden="1" customWidth="1"/>
    <col min="4" max="4" width="15.85546875" style="9" customWidth="1"/>
    <col min="5" max="5" width="16" style="9" customWidth="1"/>
    <col min="6" max="6" width="22.5703125" style="9" customWidth="1"/>
    <col min="7" max="7" width="23.28515625" style="9" customWidth="1"/>
    <col min="8" max="8" width="16.7109375" style="9" customWidth="1"/>
    <col min="9" max="9" width="15.7109375" style="9" customWidth="1"/>
    <col min="10" max="10" width="17.140625" style="9" customWidth="1"/>
    <col min="11" max="16384" width="9.140625" style="9"/>
  </cols>
  <sheetData>
    <row r="1" spans="1:10">
      <c r="A1" s="201" t="e">
        <f>+#REF!</f>
        <v>#REF!</v>
      </c>
    </row>
    <row r="3" spans="1:10">
      <c r="A3" s="9" t="s">
        <v>112</v>
      </c>
    </row>
    <row r="5" spans="1:10" ht="38.25">
      <c r="A5" s="108" t="s">
        <v>113</v>
      </c>
      <c r="B5" s="451" t="s">
        <v>114</v>
      </c>
      <c r="C5" s="452"/>
      <c r="D5" s="191" t="s">
        <v>115</v>
      </c>
      <c r="E5" s="108" t="s">
        <v>116</v>
      </c>
      <c r="F5" s="191" t="s">
        <v>339</v>
      </c>
      <c r="G5" s="190" t="s">
        <v>340</v>
      </c>
      <c r="H5" s="191" t="s">
        <v>117</v>
      </c>
      <c r="I5" s="191" t="s">
        <v>118</v>
      </c>
      <c r="J5" s="191" t="s">
        <v>119</v>
      </c>
    </row>
    <row r="6" spans="1:10">
      <c r="A6" s="192"/>
      <c r="B6" s="10"/>
      <c r="C6" s="10"/>
      <c r="D6" s="192"/>
      <c r="E6" s="10"/>
      <c r="F6" s="192"/>
      <c r="G6" s="10"/>
      <c r="H6" s="192"/>
      <c r="I6" s="10"/>
      <c r="J6" s="192"/>
    </row>
    <row r="7" spans="1:10">
      <c r="A7" s="193">
        <v>1</v>
      </c>
      <c r="B7" s="449" t="s">
        <v>120</v>
      </c>
      <c r="C7" s="449"/>
      <c r="D7" s="194">
        <v>0.6</v>
      </c>
      <c r="E7" s="11">
        <v>2</v>
      </c>
      <c r="F7" s="196">
        <v>0</v>
      </c>
      <c r="G7" s="11">
        <v>0</v>
      </c>
      <c r="H7" s="196">
        <v>0</v>
      </c>
      <c r="I7" s="12">
        <f t="shared" ref="I7:I17" si="0">ROUND(((E7+F7-H7)*D7)+(G7*(D7/2)),0)</f>
        <v>1</v>
      </c>
      <c r="J7" s="197">
        <f>+E7+F7+G7-H7-I7</f>
        <v>1</v>
      </c>
    </row>
    <row r="8" spans="1:10">
      <c r="A8" s="193">
        <v>2</v>
      </c>
      <c r="B8" s="109" t="s">
        <v>152</v>
      </c>
      <c r="D8" s="194">
        <v>0.6</v>
      </c>
      <c r="E8" s="11">
        <v>836</v>
      </c>
      <c r="F8" s="196">
        <v>0</v>
      </c>
      <c r="G8" s="11">
        <v>0</v>
      </c>
      <c r="H8" s="196">
        <v>0</v>
      </c>
      <c r="I8" s="12">
        <f t="shared" si="0"/>
        <v>502</v>
      </c>
      <c r="J8" s="197">
        <f>+E8+F8+G8-H8-I8</f>
        <v>334</v>
      </c>
    </row>
    <row r="9" spans="1:10">
      <c r="A9" s="193">
        <v>3</v>
      </c>
      <c r="B9" s="109" t="s">
        <v>151</v>
      </c>
      <c r="D9" s="194">
        <v>0.6</v>
      </c>
      <c r="E9" s="11">
        <v>850</v>
      </c>
      <c r="F9" s="196">
        <v>0</v>
      </c>
      <c r="G9" s="11">
        <v>0</v>
      </c>
      <c r="H9" s="196">
        <v>0</v>
      </c>
      <c r="I9" s="12">
        <f t="shared" si="0"/>
        <v>510</v>
      </c>
      <c r="J9" s="197">
        <f t="shared" ref="J9:J17" si="1">+E9+F9+G9-H9-I9</f>
        <v>340</v>
      </c>
    </row>
    <row r="10" spans="1:10">
      <c r="A10" s="193">
        <v>4</v>
      </c>
      <c r="B10" s="449" t="s">
        <v>153</v>
      </c>
      <c r="C10" s="449"/>
      <c r="D10" s="194">
        <v>0.6</v>
      </c>
      <c r="E10" s="11">
        <v>0</v>
      </c>
      <c r="F10" s="196">
        <v>0</v>
      </c>
      <c r="G10" s="11">
        <v>0</v>
      </c>
      <c r="H10" s="196">
        <v>0</v>
      </c>
      <c r="I10" s="12"/>
      <c r="J10" s="197">
        <f t="shared" si="1"/>
        <v>0</v>
      </c>
    </row>
    <row r="11" spans="1:10">
      <c r="A11" s="193">
        <v>5</v>
      </c>
      <c r="B11" s="109" t="s">
        <v>158</v>
      </c>
      <c r="D11" s="194">
        <v>0.6</v>
      </c>
      <c r="E11" s="11">
        <v>149310</v>
      </c>
      <c r="F11" s="196">
        <v>0</v>
      </c>
      <c r="G11" s="11">
        <v>0</v>
      </c>
      <c r="H11" s="196">
        <v>0</v>
      </c>
      <c r="I11" s="12">
        <f t="shared" si="0"/>
        <v>89586</v>
      </c>
      <c r="J11" s="197">
        <f t="shared" si="1"/>
        <v>59724</v>
      </c>
    </row>
    <row r="12" spans="1:10">
      <c r="A12" s="193">
        <v>5</v>
      </c>
      <c r="B12" s="109" t="s">
        <v>158</v>
      </c>
      <c r="D12" s="194">
        <v>0.6</v>
      </c>
      <c r="E12" s="11">
        <v>0</v>
      </c>
      <c r="F12" s="196">
        <v>0</v>
      </c>
      <c r="G12" s="11">
        <v>0</v>
      </c>
      <c r="H12" s="196">
        <v>0</v>
      </c>
      <c r="I12" s="12">
        <f t="shared" si="0"/>
        <v>0</v>
      </c>
      <c r="J12" s="197">
        <f t="shared" si="1"/>
        <v>0</v>
      </c>
    </row>
    <row r="13" spans="1:10">
      <c r="A13" s="193">
        <v>6</v>
      </c>
      <c r="B13" s="449" t="s">
        <v>85</v>
      </c>
      <c r="C13" s="449"/>
      <c r="D13" s="194">
        <v>0.15</v>
      </c>
      <c r="E13" s="11">
        <v>103023</v>
      </c>
      <c r="F13" s="196">
        <v>0</v>
      </c>
      <c r="G13" s="11">
        <v>0</v>
      </c>
      <c r="H13" s="196">
        <v>0</v>
      </c>
      <c r="I13" s="12">
        <f t="shared" si="0"/>
        <v>15453</v>
      </c>
      <c r="J13" s="197">
        <f t="shared" si="1"/>
        <v>87570</v>
      </c>
    </row>
    <row r="14" spans="1:10">
      <c r="A14" s="193">
        <v>7</v>
      </c>
      <c r="B14" s="109" t="s">
        <v>83</v>
      </c>
      <c r="C14" s="109"/>
      <c r="D14" s="194">
        <v>0.15</v>
      </c>
      <c r="E14" s="11">
        <v>4016</v>
      </c>
      <c r="F14" s="196">
        <v>0</v>
      </c>
      <c r="G14" s="11">
        <v>0</v>
      </c>
      <c r="H14" s="196">
        <v>0</v>
      </c>
      <c r="I14" s="12">
        <f t="shared" si="0"/>
        <v>602</v>
      </c>
      <c r="J14" s="197">
        <f t="shared" si="1"/>
        <v>3414</v>
      </c>
    </row>
    <row r="15" spans="1:10">
      <c r="A15" s="193">
        <v>8</v>
      </c>
      <c r="B15" s="109" t="s">
        <v>122</v>
      </c>
      <c r="C15" s="109"/>
      <c r="D15" s="194">
        <v>0.15</v>
      </c>
      <c r="E15" s="11">
        <v>89627</v>
      </c>
      <c r="F15" s="196">
        <v>0</v>
      </c>
      <c r="G15" s="11">
        <v>0</v>
      </c>
      <c r="H15" s="196">
        <v>0</v>
      </c>
      <c r="I15" s="12">
        <f t="shared" si="0"/>
        <v>13444</v>
      </c>
      <c r="J15" s="197">
        <f t="shared" si="1"/>
        <v>76183</v>
      </c>
    </row>
    <row r="16" spans="1:10">
      <c r="A16" s="193">
        <v>9</v>
      </c>
      <c r="B16" s="449" t="s">
        <v>104</v>
      </c>
      <c r="C16" s="449"/>
      <c r="D16" s="194">
        <v>0.15</v>
      </c>
      <c r="E16" s="11">
        <v>2016</v>
      </c>
      <c r="F16" s="196">
        <v>0</v>
      </c>
      <c r="G16" s="11">
        <v>0</v>
      </c>
      <c r="H16" s="196">
        <v>0</v>
      </c>
      <c r="I16" s="12">
        <f t="shared" si="0"/>
        <v>302</v>
      </c>
      <c r="J16" s="197">
        <f t="shared" si="1"/>
        <v>1714</v>
      </c>
    </row>
    <row r="17" spans="1:10">
      <c r="A17" s="193">
        <v>10</v>
      </c>
      <c r="B17" s="449" t="s">
        <v>121</v>
      </c>
      <c r="C17" s="449"/>
      <c r="D17" s="194">
        <v>0.15</v>
      </c>
      <c r="E17" s="11">
        <v>125916</v>
      </c>
      <c r="F17" s="196">
        <v>0</v>
      </c>
      <c r="G17" s="11">
        <v>0</v>
      </c>
      <c r="H17" s="196">
        <v>0</v>
      </c>
      <c r="I17" s="12">
        <f t="shared" si="0"/>
        <v>18887</v>
      </c>
      <c r="J17" s="197">
        <f t="shared" si="1"/>
        <v>107029</v>
      </c>
    </row>
    <row r="18" spans="1:10">
      <c r="A18" s="195"/>
      <c r="D18" s="195"/>
      <c r="E18" s="13"/>
      <c r="F18" s="195"/>
      <c r="G18" s="13"/>
      <c r="H18" s="195"/>
      <c r="I18" s="14"/>
      <c r="J18" s="198"/>
    </row>
    <row r="19" spans="1:10" ht="15.75" thickBot="1">
      <c r="A19" s="199"/>
      <c r="B19" s="450" t="s">
        <v>16</v>
      </c>
      <c r="C19" s="450"/>
      <c r="D19" s="199"/>
      <c r="E19" s="116">
        <f t="shared" ref="E19:J19" si="2">SUM(E7:E18)</f>
        <v>475596</v>
      </c>
      <c r="F19" s="200">
        <f t="shared" si="2"/>
        <v>0</v>
      </c>
      <c r="G19" s="116">
        <f t="shared" si="2"/>
        <v>0</v>
      </c>
      <c r="H19" s="200">
        <f t="shared" si="2"/>
        <v>0</v>
      </c>
      <c r="I19" s="116">
        <f t="shared" si="2"/>
        <v>139287</v>
      </c>
      <c r="J19" s="200">
        <f t="shared" si="2"/>
        <v>336309</v>
      </c>
    </row>
    <row r="20" spans="1:10" ht="15.75" thickTop="1"/>
    <row r="22" spans="1:10">
      <c r="D22" s="189">
        <v>0.4</v>
      </c>
      <c r="E22" s="9">
        <v>40539840</v>
      </c>
      <c r="F22" s="9">
        <f>E22*D22</f>
        <v>16215936</v>
      </c>
    </row>
    <row r="24" spans="1:10">
      <c r="A24" s="8">
        <f>+[1]grouping!A24</f>
        <v>0</v>
      </c>
      <c r="D24" s="9">
        <v>943732</v>
      </c>
      <c r="E24" s="213">
        <v>0.6</v>
      </c>
      <c r="F24" s="9">
        <f>D24*E24</f>
        <v>566239.19999999995</v>
      </c>
      <c r="G24" s="9">
        <f>D24-F24</f>
        <v>377492.80000000005</v>
      </c>
    </row>
    <row r="25" spans="1:10">
      <c r="D25" s="9">
        <v>449273</v>
      </c>
      <c r="E25" s="213">
        <v>0.15</v>
      </c>
      <c r="F25" s="9">
        <f>D25*E25</f>
        <v>67390.95</v>
      </c>
      <c r="G25" s="9">
        <f>D25-F25</f>
        <v>381882.05</v>
      </c>
    </row>
    <row r="28" spans="1:10">
      <c r="D28" s="192"/>
      <c r="E28" s="10"/>
      <c r="F28" s="192"/>
      <c r="G28" s="10"/>
      <c r="H28" s="192"/>
      <c r="I28" s="10"/>
      <c r="J28" s="192"/>
    </row>
    <row r="29" spans="1:10">
      <c r="D29" s="194">
        <v>0.6</v>
      </c>
      <c r="E29" s="11">
        <v>4</v>
      </c>
      <c r="F29" s="196">
        <v>0</v>
      </c>
      <c r="G29" s="11">
        <v>0</v>
      </c>
      <c r="H29" s="196">
        <v>0</v>
      </c>
      <c r="I29" s="12">
        <f t="shared" ref="I29:I31" si="3">ROUND(((E29+F29-H29)*D29)+(G29*(D29/2)),0)</f>
        <v>2</v>
      </c>
      <c r="J29" s="197">
        <f>+E29+F29+G29-H29-I29</f>
        <v>2</v>
      </c>
    </row>
    <row r="30" spans="1:10">
      <c r="D30" s="194">
        <v>0.6</v>
      </c>
      <c r="E30" s="11">
        <v>2089</v>
      </c>
      <c r="F30" s="196">
        <v>0</v>
      </c>
      <c r="G30" s="11">
        <v>0</v>
      </c>
      <c r="H30" s="196">
        <v>0</v>
      </c>
      <c r="I30" s="12">
        <f>ROUND(((E30+F30-H30)*D30)+(G30*(D30/2)),0)</f>
        <v>1253</v>
      </c>
      <c r="J30" s="197">
        <f>+E30+F30+G30-H30-I30</f>
        <v>836</v>
      </c>
    </row>
    <row r="31" spans="1:10">
      <c r="D31" s="194">
        <v>0.6</v>
      </c>
      <c r="E31" s="11">
        <v>2124</v>
      </c>
      <c r="F31" s="196">
        <v>0</v>
      </c>
      <c r="G31" s="11">
        <v>0</v>
      </c>
      <c r="H31" s="196">
        <v>0</v>
      </c>
      <c r="I31" s="12">
        <f t="shared" si="3"/>
        <v>1274</v>
      </c>
      <c r="J31" s="197">
        <f t="shared" ref="J31:J39" si="4">+E31+F31+G31-H31-I31</f>
        <v>850</v>
      </c>
    </row>
    <row r="32" spans="1:10">
      <c r="D32" s="194">
        <v>0.6</v>
      </c>
      <c r="E32" s="11">
        <v>0</v>
      </c>
      <c r="F32" s="196">
        <v>0</v>
      </c>
      <c r="G32" s="11">
        <v>0</v>
      </c>
      <c r="H32" s="196">
        <v>0</v>
      </c>
      <c r="I32" s="12"/>
      <c r="J32" s="197">
        <f t="shared" si="4"/>
        <v>0</v>
      </c>
    </row>
    <row r="33" spans="4:10">
      <c r="D33" s="194">
        <v>0.6</v>
      </c>
      <c r="E33" s="11">
        <v>373276</v>
      </c>
      <c r="F33" s="196">
        <v>0</v>
      </c>
      <c r="G33" s="11">
        <v>0</v>
      </c>
      <c r="H33" s="196">
        <v>0</v>
      </c>
      <c r="I33" s="12">
        <f t="shared" ref="I33:I39" si="5">ROUND(((E33+F33-H33)*D33)+(G33*(D33/2)),0)</f>
        <v>223966</v>
      </c>
      <c r="J33" s="197">
        <f t="shared" si="4"/>
        <v>149310</v>
      </c>
    </row>
    <row r="34" spans="4:10">
      <c r="D34" s="194">
        <v>0.6</v>
      </c>
      <c r="E34" s="11">
        <v>0</v>
      </c>
      <c r="F34" s="196">
        <v>0</v>
      </c>
      <c r="G34" s="11">
        <v>0</v>
      </c>
      <c r="H34" s="196">
        <v>0</v>
      </c>
      <c r="I34" s="12">
        <f t="shared" si="5"/>
        <v>0</v>
      </c>
      <c r="J34" s="197">
        <f t="shared" si="4"/>
        <v>0</v>
      </c>
    </row>
    <row r="35" spans="4:10">
      <c r="D35" s="194">
        <v>0.15</v>
      </c>
      <c r="E35" s="11">
        <v>121204</v>
      </c>
      <c r="F35" s="196">
        <v>0</v>
      </c>
      <c r="G35" s="11">
        <v>0</v>
      </c>
      <c r="H35" s="196">
        <v>0</v>
      </c>
      <c r="I35" s="12">
        <f t="shared" si="5"/>
        <v>18181</v>
      </c>
      <c r="J35" s="197">
        <f t="shared" si="4"/>
        <v>103023</v>
      </c>
    </row>
    <row r="36" spans="4:10">
      <c r="D36" s="194">
        <v>0.15</v>
      </c>
      <c r="E36" s="11">
        <v>4725</v>
      </c>
      <c r="F36" s="196">
        <v>0</v>
      </c>
      <c r="G36" s="11">
        <v>0</v>
      </c>
      <c r="H36" s="196">
        <v>0</v>
      </c>
      <c r="I36" s="12">
        <f t="shared" si="5"/>
        <v>709</v>
      </c>
      <c r="J36" s="197">
        <f t="shared" si="4"/>
        <v>4016</v>
      </c>
    </row>
    <row r="37" spans="4:10">
      <c r="D37" s="194">
        <v>0.15</v>
      </c>
      <c r="E37" s="11">
        <v>105443</v>
      </c>
      <c r="F37" s="196">
        <v>0</v>
      </c>
      <c r="G37" s="11">
        <v>0</v>
      </c>
      <c r="H37" s="196">
        <v>0</v>
      </c>
      <c r="I37" s="12">
        <f t="shared" si="5"/>
        <v>15816</v>
      </c>
      <c r="J37" s="197">
        <f t="shared" si="4"/>
        <v>89627</v>
      </c>
    </row>
    <row r="38" spans="4:10">
      <c r="D38" s="194">
        <v>0.15</v>
      </c>
      <c r="E38" s="11">
        <v>2372</v>
      </c>
      <c r="F38" s="196">
        <v>0</v>
      </c>
      <c r="G38" s="11">
        <v>0</v>
      </c>
      <c r="H38" s="196">
        <v>0</v>
      </c>
      <c r="I38" s="12">
        <f t="shared" si="5"/>
        <v>356</v>
      </c>
      <c r="J38" s="197">
        <f t="shared" si="4"/>
        <v>2016</v>
      </c>
    </row>
    <row r="39" spans="4:10">
      <c r="D39" s="194">
        <v>0.15</v>
      </c>
      <c r="E39" s="11">
        <v>148137</v>
      </c>
      <c r="F39" s="196">
        <v>0</v>
      </c>
      <c r="G39" s="11">
        <v>0</v>
      </c>
      <c r="H39" s="196">
        <v>0</v>
      </c>
      <c r="I39" s="12">
        <f t="shared" si="5"/>
        <v>22221</v>
      </c>
      <c r="J39" s="197">
        <f t="shared" si="4"/>
        <v>125916</v>
      </c>
    </row>
    <row r="40" spans="4:10">
      <c r="D40" s="195"/>
      <c r="E40" s="13"/>
      <c r="F40" s="195"/>
      <c r="G40" s="13"/>
      <c r="H40" s="195"/>
      <c r="I40" s="14"/>
      <c r="J40" s="198"/>
    </row>
  </sheetData>
  <mergeCells count="7">
    <mergeCell ref="B17:C17"/>
    <mergeCell ref="B19:C19"/>
    <mergeCell ref="B5:C5"/>
    <mergeCell ref="B7:C7"/>
    <mergeCell ref="B10:C10"/>
    <mergeCell ref="B13:C13"/>
    <mergeCell ref="B16:C16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BS Working </vt:lpstr>
      <vt:lpstr>Balance Sheet</vt:lpstr>
      <vt:lpstr>Profit and Loss - Normal</vt:lpstr>
      <vt:lpstr>note 2</vt:lpstr>
      <vt:lpstr>NOTES ALL</vt:lpstr>
      <vt:lpstr>note 10</vt:lpstr>
      <vt:lpstr>cash flow</vt:lpstr>
      <vt:lpstr>Related party trans</vt:lpstr>
      <vt:lpstr>dep tax</vt:lpstr>
      <vt:lpstr>stock summary</vt:lpstr>
      <vt:lpstr>PROVISION FOR TAX</vt:lpstr>
      <vt:lpstr>IT </vt:lpstr>
      <vt:lpstr>grouping</vt:lpstr>
      <vt:lpstr>'Balance Sheet'!Print_Area</vt:lpstr>
      <vt:lpstr>'Profit and Loss - Normal'!Print_Area</vt:lpstr>
      <vt:lpstr>grouping!Print_Titles</vt:lpstr>
      <vt:lpstr>'NOTES ALL'!Print_Titles</vt:lpstr>
    </vt:vector>
  </TitlesOfParts>
  <Company>Deloitte Touche Tohmatsu India Private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 India Private Limited</dc:creator>
  <cp:lastModifiedBy>Administrator</cp:lastModifiedBy>
  <cp:lastPrinted>2018-12-15T07:01:04Z</cp:lastPrinted>
  <dcterms:created xsi:type="dcterms:W3CDTF">2012-03-12T08:36:04Z</dcterms:created>
  <dcterms:modified xsi:type="dcterms:W3CDTF">2019-08-14T05:39:17Z</dcterms:modified>
</cp:coreProperties>
</file>